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34. Outubro 2024\"/>
    </mc:Choice>
  </mc:AlternateContent>
  <xr:revisionPtr revIDLastSave="0" documentId="13_ncr:1_{044918AE-9315-45D8-A45F-95C2094F6810}" xr6:coauthVersionLast="47" xr6:coauthVersionMax="47" xr10:uidLastSave="{00000000-0000-0000-0000-000000000000}"/>
  <bookViews>
    <workbookView xWindow="21480" yWindow="-120" windowWidth="21840" windowHeight="13020" firstSheet="6" activeTab="6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92" l="1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O90" i="70"/>
  <c r="O91" i="70"/>
  <c r="O92" i="70"/>
  <c r="N93" i="70"/>
  <c r="O93" i="70"/>
  <c r="P93" i="70"/>
  <c r="L93" i="70"/>
  <c r="F93" i="70"/>
  <c r="J53" i="93"/>
  <c r="I53" i="93"/>
  <c r="U29" i="87"/>
  <c r="P66" i="91"/>
  <c r="P44" i="91"/>
  <c r="AH44" i="91"/>
  <c r="J68" i="68"/>
  <c r="J69" i="68"/>
  <c r="J70" i="68"/>
  <c r="J71" i="68"/>
  <c r="J72" i="68"/>
  <c r="J73" i="68"/>
  <c r="J74" i="68"/>
  <c r="J75" i="68"/>
  <c r="J76" i="68"/>
  <c r="J77" i="68"/>
  <c r="J78" i="68"/>
  <c r="J79" i="68"/>
  <c r="J80" i="68"/>
  <c r="J81" i="68"/>
  <c r="J82" i="68"/>
  <c r="J83" i="68"/>
  <c r="J84" i="68"/>
  <c r="J85" i="68"/>
  <c r="J86" i="68"/>
  <c r="J87" i="68"/>
  <c r="J88" i="68"/>
  <c r="J89" i="68"/>
  <c r="J90" i="68"/>
  <c r="J91" i="68"/>
  <c r="J92" i="68"/>
  <c r="J93" i="68"/>
  <c r="J94" i="68"/>
  <c r="N82" i="66"/>
  <c r="O82" i="66"/>
  <c r="L82" i="66"/>
  <c r="F82" i="66"/>
  <c r="B61" i="81"/>
  <c r="C61" i="81"/>
  <c r="N90" i="86"/>
  <c r="O90" i="86"/>
  <c r="L90" i="86"/>
  <c r="F90" i="86"/>
  <c r="O37" i="93"/>
  <c r="P37" i="93"/>
  <c r="Q37" i="93" s="1"/>
  <c r="M37" i="93"/>
  <c r="G37" i="93"/>
  <c r="P82" i="66" l="1"/>
  <c r="P90" i="86"/>
  <c r="L79" i="66"/>
  <c r="N79" i="66"/>
  <c r="O79" i="66"/>
  <c r="L80" i="66"/>
  <c r="N80" i="66"/>
  <c r="O80" i="66"/>
  <c r="P80" i="66" s="1"/>
  <c r="F79" i="66"/>
  <c r="J39" i="46"/>
  <c r="K39" i="46"/>
  <c r="L39" i="46"/>
  <c r="N39" i="46"/>
  <c r="O39" i="46"/>
  <c r="J40" i="46"/>
  <c r="K40" i="46"/>
  <c r="L40" i="46"/>
  <c r="N40" i="46"/>
  <c r="O40" i="46"/>
  <c r="R33" i="87"/>
  <c r="R31" i="87"/>
  <c r="R29" i="87"/>
  <c r="R22" i="87"/>
  <c r="R20" i="87"/>
  <c r="R18" i="87"/>
  <c r="R11" i="87"/>
  <c r="R9" i="87"/>
  <c r="R7" i="87"/>
  <c r="B32" i="70"/>
  <c r="C32" i="70"/>
  <c r="H32" i="70"/>
  <c r="I32" i="70"/>
  <c r="B32" i="36"/>
  <c r="C32" i="36"/>
  <c r="H32" i="36"/>
  <c r="I32" i="36"/>
  <c r="D81" i="86"/>
  <c r="E81" i="86"/>
  <c r="F81" i="86"/>
  <c r="D82" i="86"/>
  <c r="E82" i="86"/>
  <c r="F82" i="86"/>
  <c r="L81" i="86"/>
  <c r="N81" i="86"/>
  <c r="O81" i="86"/>
  <c r="N31" i="86"/>
  <c r="O31" i="86"/>
  <c r="L31" i="86"/>
  <c r="F31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C50" i="2"/>
  <c r="D50" i="2"/>
  <c r="C53" i="2"/>
  <c r="D53" i="2"/>
  <c r="H32" i="48"/>
  <c r="I32" i="48"/>
  <c r="B94" i="70"/>
  <c r="C94" i="70"/>
  <c r="N56" i="70"/>
  <c r="O56" i="70"/>
  <c r="N57" i="70"/>
  <c r="O57" i="70"/>
  <c r="L56" i="70"/>
  <c r="L57" i="70"/>
  <c r="F56" i="70"/>
  <c r="P79" i="66" l="1"/>
  <c r="P31" i="86"/>
  <c r="P56" i="70"/>
  <c r="P40" i="46"/>
  <c r="P39" i="46"/>
  <c r="P57" i="70"/>
  <c r="P81" i="86"/>
  <c r="N93" i="68"/>
  <c r="O93" i="68"/>
  <c r="N94" i="68"/>
  <c r="O94" i="68"/>
  <c r="L93" i="68"/>
  <c r="F93" i="68"/>
  <c r="AL29" i="91"/>
  <c r="AM29" i="91"/>
  <c r="AN29" i="91"/>
  <c r="AL30" i="91"/>
  <c r="AM30" i="91"/>
  <c r="AN30" i="91"/>
  <c r="AL31" i="91"/>
  <c r="AM31" i="91"/>
  <c r="AN31" i="91"/>
  <c r="AL32" i="91"/>
  <c r="AM32" i="91"/>
  <c r="AN32" i="91"/>
  <c r="AL33" i="91"/>
  <c r="AM33" i="91"/>
  <c r="AN33" i="91"/>
  <c r="AL34" i="91"/>
  <c r="AM34" i="91"/>
  <c r="AN34" i="91"/>
  <c r="AL35" i="91"/>
  <c r="AM35" i="91"/>
  <c r="AN35" i="91"/>
  <c r="AL36" i="91"/>
  <c r="AM36" i="91"/>
  <c r="AN36" i="91"/>
  <c r="AL37" i="91"/>
  <c r="AM37" i="91"/>
  <c r="AN37" i="91"/>
  <c r="AL38" i="91"/>
  <c r="AM38" i="91"/>
  <c r="AN38" i="91"/>
  <c r="AL39" i="91"/>
  <c r="AM39" i="91"/>
  <c r="AN39" i="91"/>
  <c r="AL40" i="91"/>
  <c r="AM40" i="91"/>
  <c r="AN40" i="91"/>
  <c r="L84" i="70"/>
  <c r="N84" i="70"/>
  <c r="O84" i="70"/>
  <c r="L85" i="70"/>
  <c r="N85" i="70"/>
  <c r="O85" i="70"/>
  <c r="L86" i="70"/>
  <c r="N86" i="70"/>
  <c r="O86" i="70"/>
  <c r="L87" i="70"/>
  <c r="N87" i="70"/>
  <c r="O87" i="70"/>
  <c r="L88" i="70"/>
  <c r="N88" i="70"/>
  <c r="O88" i="70"/>
  <c r="L89" i="70"/>
  <c r="N89" i="70"/>
  <c r="O89" i="70"/>
  <c r="F84" i="70"/>
  <c r="F85" i="70"/>
  <c r="F86" i="70"/>
  <c r="F87" i="70"/>
  <c r="F88" i="70"/>
  <c r="F89" i="70"/>
  <c r="F54" i="70"/>
  <c r="F55" i="70"/>
  <c r="F57" i="70"/>
  <c r="F58" i="70"/>
  <c r="F59" i="70"/>
  <c r="F60" i="70"/>
  <c r="L54" i="70"/>
  <c r="N54" i="70"/>
  <c r="O54" i="70"/>
  <c r="L55" i="70"/>
  <c r="N55" i="70"/>
  <c r="O55" i="70"/>
  <c r="L58" i="70"/>
  <c r="N58" i="70"/>
  <c r="O58" i="70"/>
  <c r="L59" i="70"/>
  <c r="N59" i="70"/>
  <c r="O59" i="70"/>
  <c r="B83" i="66"/>
  <c r="C83" i="66"/>
  <c r="I32" i="86"/>
  <c r="H32" i="86"/>
  <c r="B61" i="3"/>
  <c r="C61" i="3"/>
  <c r="H61" i="3"/>
  <c r="I61" i="3"/>
  <c r="C32" i="86"/>
  <c r="B32" i="86"/>
  <c r="AY54" i="92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T41" i="92"/>
  <c r="AU41" i="92"/>
  <c r="AV41" i="92"/>
  <c r="AW41" i="92"/>
  <c r="N90" i="83"/>
  <c r="O90" i="83"/>
  <c r="N91" i="83"/>
  <c r="O91" i="83"/>
  <c r="N92" i="83"/>
  <c r="O92" i="83"/>
  <c r="N93" i="83"/>
  <c r="O93" i="83"/>
  <c r="N94" i="83"/>
  <c r="O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L74" i="70"/>
  <c r="L75" i="70"/>
  <c r="L76" i="70"/>
  <c r="L77" i="70"/>
  <c r="L78" i="70"/>
  <c r="L79" i="70"/>
  <c r="L80" i="70"/>
  <c r="L81" i="70"/>
  <c r="L82" i="70"/>
  <c r="L8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N60" i="70"/>
  <c r="O60" i="70"/>
  <c r="L60" i="70"/>
  <c r="F32" i="86" l="1"/>
  <c r="L32" i="86"/>
  <c r="P58" i="70"/>
  <c r="P92" i="83"/>
  <c r="P74" i="70"/>
  <c r="P86" i="70"/>
  <c r="P94" i="68"/>
  <c r="P93" i="68"/>
  <c r="P84" i="70"/>
  <c r="P87" i="70"/>
  <c r="P55" i="70"/>
  <c r="P60" i="70"/>
  <c r="AR41" i="92"/>
  <c r="P89" i="70"/>
  <c r="P88" i="70"/>
  <c r="P85" i="70"/>
  <c r="P59" i="70"/>
  <c r="P54" i="70"/>
  <c r="P90" i="83"/>
  <c r="AS41" i="92"/>
  <c r="AX41" i="92"/>
  <c r="P91" i="83"/>
  <c r="P94" i="83"/>
  <c r="P93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L18" i="70"/>
  <c r="N18" i="70"/>
  <c r="O18" i="70"/>
  <c r="L19" i="70"/>
  <c r="N19" i="70"/>
  <c r="O19" i="70"/>
  <c r="F18" i="70"/>
  <c r="N90" i="68"/>
  <c r="O90" i="68"/>
  <c r="N91" i="68"/>
  <c r="O91" i="68"/>
  <c r="L90" i="68"/>
  <c r="F90" i="68"/>
  <c r="N94" i="48"/>
  <c r="O94" i="48"/>
  <c r="P94" i="48" s="1"/>
  <c r="L94" i="48"/>
  <c r="F94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A19" i="92"/>
  <c r="N79" i="83"/>
  <c r="O79" i="83"/>
  <c r="N80" i="83"/>
  <c r="O80" i="83"/>
  <c r="N81" i="83"/>
  <c r="O81" i="83"/>
  <c r="N82" i="83"/>
  <c r="O82" i="83"/>
  <c r="N83" i="83"/>
  <c r="O83" i="83"/>
  <c r="N84" i="83"/>
  <c r="O84" i="83"/>
  <c r="N85" i="83"/>
  <c r="O85" i="83"/>
  <c r="N86" i="83"/>
  <c r="O86" i="83"/>
  <c r="N87" i="83"/>
  <c r="O87" i="83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L29" i="83"/>
  <c r="L30" i="83"/>
  <c r="F29" i="83"/>
  <c r="N53" i="70"/>
  <c r="O53" i="70"/>
  <c r="L53" i="70"/>
  <c r="F53" i="70"/>
  <c r="N20" i="70"/>
  <c r="O20" i="70"/>
  <c r="F1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2" i="68"/>
  <c r="O92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L81" i="66"/>
  <c r="N81" i="66"/>
  <c r="O81" i="66"/>
  <c r="N53" i="48"/>
  <c r="O53" i="48"/>
  <c r="L53" i="48"/>
  <c r="F53" i="48"/>
  <c r="N88" i="47"/>
  <c r="O88" i="47"/>
  <c r="N89" i="47"/>
  <c r="O89" i="47"/>
  <c r="L88" i="47"/>
  <c r="L89" i="47"/>
  <c r="F88" i="47"/>
  <c r="N89" i="46"/>
  <c r="O89" i="46"/>
  <c r="L89" i="46"/>
  <c r="F89" i="46"/>
  <c r="P88" i="47" l="1"/>
  <c r="P87" i="83"/>
  <c r="P83" i="83"/>
  <c r="P79" i="83"/>
  <c r="P89" i="46"/>
  <c r="P90" i="68"/>
  <c r="P20" i="70"/>
  <c r="P84" i="68"/>
  <c r="P53" i="48"/>
  <c r="P89" i="47"/>
  <c r="P29" i="83"/>
  <c r="N61" i="70"/>
  <c r="L61" i="70"/>
  <c r="P18" i="70"/>
  <c r="P81" i="66"/>
  <c r="F61" i="70"/>
  <c r="O61" i="70"/>
  <c r="P19" i="70"/>
  <c r="P87" i="68"/>
  <c r="P91" i="68"/>
  <c r="P86" i="83"/>
  <c r="P88" i="83"/>
  <c r="P80" i="83"/>
  <c r="P53" i="70"/>
  <c r="P92" i="68"/>
  <c r="P86" i="68"/>
  <c r="P85" i="68"/>
  <c r="P89" i="68"/>
  <c r="P88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H94" i="70"/>
  <c r="I94" i="70"/>
  <c r="J59" i="70"/>
  <c r="J60" i="70"/>
  <c r="P61" i="70" l="1"/>
  <c r="N94" i="70"/>
  <c r="F94" i="70"/>
  <c r="O94" i="70"/>
  <c r="Q20" i="87"/>
  <c r="Q18" i="87"/>
  <c r="Q10" i="87"/>
  <c r="Q9" i="87"/>
  <c r="Q21" i="87"/>
  <c r="Q32" i="87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T42" i="92"/>
  <c r="T43" i="92"/>
  <c r="T44" i="92"/>
  <c r="N78" i="66"/>
  <c r="O78" i="66"/>
  <c r="L78" i="66"/>
  <c r="F78" i="66"/>
  <c r="F64" i="66"/>
  <c r="F65" i="66"/>
  <c r="N66" i="66"/>
  <c r="O66" i="66"/>
  <c r="L66" i="66"/>
  <c r="P66" i="66" l="1"/>
  <c r="P94" i="70"/>
  <c r="P78" i="66"/>
  <c r="N90" i="47"/>
  <c r="O90" i="47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M13" i="93" l="1"/>
  <c r="P90" i="47"/>
  <c r="Q29" i="93"/>
  <c r="G13" i="93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L58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Y66" i="92" s="1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AW64" i="92" s="1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O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F42" i="92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G22" i="92"/>
  <c r="AF22" i="92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G21" i="92"/>
  <c r="AF21" i="92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Z15" i="92" s="1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G66" i="91"/>
  <c r="AF66" i="9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O66" i="91"/>
  <c r="Q66" i="91" s="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G65" i="91"/>
  <c r="AF65" i="9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Z61" i="91" s="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V44" i="91"/>
  <c r="AS44" i="91"/>
  <c r="AR44" i="91"/>
  <c r="AQ44" i="91"/>
  <c r="AN44" i="91"/>
  <c r="AK44" i="91"/>
  <c r="AG44" i="91"/>
  <c r="AI44" i="91" s="1"/>
  <c r="AF44" i="9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O44" i="91"/>
  <c r="Q44" i="91" s="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G43" i="91"/>
  <c r="AF43" i="9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K40" i="91"/>
  <c r="AI40" i="91"/>
  <c r="Q40" i="91"/>
  <c r="AY39" i="91"/>
  <c r="AZ39" i="91" s="1"/>
  <c r="AX39" i="91"/>
  <c r="AW39" i="91"/>
  <c r="AV39" i="91"/>
  <c r="AU39" i="91"/>
  <c r="AT39" i="91"/>
  <c r="AS39" i="91"/>
  <c r="AR39" i="91"/>
  <c r="AQ39" i="91"/>
  <c r="AP39" i="91"/>
  <c r="AO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K38" i="91"/>
  <c r="AI38" i="91"/>
  <c r="Q38" i="91"/>
  <c r="AY37" i="91"/>
  <c r="AX37" i="91"/>
  <c r="AW37" i="91"/>
  <c r="AV37" i="91"/>
  <c r="AU37" i="91"/>
  <c r="AT37" i="91"/>
  <c r="AS37" i="91"/>
  <c r="AR37" i="91"/>
  <c r="AQ37" i="91"/>
  <c r="AP37" i="91"/>
  <c r="AO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K36" i="91"/>
  <c r="AI36" i="91"/>
  <c r="Q36" i="91"/>
  <c r="AY35" i="91"/>
  <c r="AX35" i="91"/>
  <c r="AW35" i="91"/>
  <c r="AV35" i="91"/>
  <c r="AU35" i="91"/>
  <c r="AT35" i="91"/>
  <c r="AS35" i="91"/>
  <c r="AR35" i="91"/>
  <c r="AQ35" i="91"/>
  <c r="AP35" i="91"/>
  <c r="AO35" i="91"/>
  <c r="AK35" i="91"/>
  <c r="AI35" i="91"/>
  <c r="Q35" i="91"/>
  <c r="AY34" i="91"/>
  <c r="AX34" i="91"/>
  <c r="AW34" i="91"/>
  <c r="AV34" i="91"/>
  <c r="AU34" i="91"/>
  <c r="AT34" i="91"/>
  <c r="AS34" i="91"/>
  <c r="AR34" i="91"/>
  <c r="AQ34" i="91"/>
  <c r="AP34" i="91"/>
  <c r="AO34" i="91"/>
  <c r="AK34" i="91"/>
  <c r="AI34" i="91"/>
  <c r="Q34" i="91"/>
  <c r="AY33" i="91"/>
  <c r="AX33" i="91"/>
  <c r="AW33" i="91"/>
  <c r="AV33" i="91"/>
  <c r="AU33" i="91"/>
  <c r="AT33" i="91"/>
  <c r="AS33" i="91"/>
  <c r="AR33" i="91"/>
  <c r="AQ33" i="91"/>
  <c r="AP33" i="91"/>
  <c r="AO33" i="91"/>
  <c r="AK33" i="91"/>
  <c r="AI33" i="91"/>
  <c r="Q33" i="91"/>
  <c r="AY32" i="91"/>
  <c r="AX32" i="91"/>
  <c r="AW32" i="91"/>
  <c r="AV32" i="91"/>
  <c r="AU32" i="91"/>
  <c r="AT32" i="91"/>
  <c r="AS32" i="91"/>
  <c r="AR32" i="91"/>
  <c r="AQ32" i="91"/>
  <c r="AP32" i="91"/>
  <c r="AO32" i="91"/>
  <c r="AK32" i="91"/>
  <c r="AI32" i="91"/>
  <c r="Q32" i="91"/>
  <c r="AY31" i="91"/>
  <c r="AX31" i="91"/>
  <c r="AW31" i="91"/>
  <c r="AV31" i="91"/>
  <c r="AU31" i="91"/>
  <c r="AT31" i="91"/>
  <c r="AS31" i="91"/>
  <c r="AR31" i="91"/>
  <c r="AQ31" i="91"/>
  <c r="AP31" i="91"/>
  <c r="AO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G22" i="91"/>
  <c r="AF22" i="9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Q22" i="91" s="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G20" i="91"/>
  <c r="AF20" i="9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Z15" i="91" s="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AZ66" i="92" l="1"/>
  <c r="AI65" i="92"/>
  <c r="AZ16" i="92"/>
  <c r="AZ14" i="92"/>
  <c r="AI21" i="92"/>
  <c r="AI22" i="92"/>
  <c r="AZ60" i="91"/>
  <c r="AZ59" i="91"/>
  <c r="AI43" i="91"/>
  <c r="Q43" i="91"/>
  <c r="AZ16" i="91"/>
  <c r="AZ12" i="91"/>
  <c r="Q21" i="91"/>
  <c r="AY22" i="91"/>
  <c r="Q66" i="92"/>
  <c r="AI44" i="92"/>
  <c r="Q44" i="92"/>
  <c r="Q22" i="92"/>
  <c r="AZ57" i="91"/>
  <c r="AZ37" i="91"/>
  <c r="AZ14" i="91"/>
  <c r="AI43" i="92"/>
  <c r="AZ13" i="92"/>
  <c r="AZ58" i="91"/>
  <c r="AZ35" i="91"/>
  <c r="Q65" i="92"/>
  <c r="AZ35" i="92"/>
  <c r="AI65" i="91"/>
  <c r="AZ34" i="91"/>
  <c r="AZ13" i="91"/>
  <c r="AX42" i="92"/>
  <c r="AW67" i="92"/>
  <c r="AW66" i="92"/>
  <c r="AZ34" i="92"/>
  <c r="AZ29" i="92"/>
  <c r="Q43" i="92"/>
  <c r="AZ10" i="92"/>
  <c r="AZ12" i="92"/>
  <c r="AW21" i="92"/>
  <c r="Q21" i="92"/>
  <c r="AW23" i="92"/>
  <c r="AW64" i="91"/>
  <c r="AW66" i="91"/>
  <c r="AW65" i="91"/>
  <c r="AZ31" i="91"/>
  <c r="AW44" i="91"/>
  <c r="AI21" i="91"/>
  <c r="AW20" i="91"/>
  <c r="AZ56" i="91"/>
  <c r="Q65" i="91"/>
  <c r="AW65" i="92"/>
  <c r="AW44" i="92"/>
  <c r="AW42" i="92"/>
  <c r="AW45" i="92"/>
  <c r="AW22" i="92"/>
  <c r="AX22" i="92"/>
  <c r="AW67" i="91"/>
  <c r="AW45" i="91"/>
  <c r="AW43" i="91"/>
  <c r="AW42" i="91"/>
  <c r="AW22" i="91"/>
  <c r="AY20" i="91"/>
  <c r="AZ30" i="92"/>
  <c r="AZ33" i="92"/>
  <c r="AZ8" i="92"/>
  <c r="AZ9" i="92"/>
  <c r="AZ11" i="92"/>
  <c r="AZ55" i="91"/>
  <c r="AZ33" i="91"/>
  <c r="AZ32" i="91"/>
  <c r="AZ10" i="91"/>
  <c r="AZ11" i="91"/>
  <c r="AZ9" i="91"/>
  <c r="K19" i="93"/>
  <c r="L11" i="93"/>
  <c r="L10" i="93"/>
  <c r="AX67" i="92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Y42" i="91"/>
  <c r="AX44" i="91"/>
  <c r="AZ44" i="91" s="1"/>
  <c r="AX21" i="91"/>
  <c r="AX22" i="9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H38" i="93" s="1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Z66" i="91" s="1"/>
  <c r="AX63" i="91"/>
  <c r="AX64" i="91"/>
  <c r="AZ29" i="91"/>
  <c r="AY41" i="91"/>
  <c r="AZ41" i="91" s="1"/>
  <c r="AI67" i="91"/>
  <c r="AI66" i="91"/>
  <c r="AZ51" i="91"/>
  <c r="AX67" i="91"/>
  <c r="AX65" i="91"/>
  <c r="AX20" i="91"/>
  <c r="AX23" i="9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Y43" i="92"/>
  <c r="AY44" i="92"/>
  <c r="AI66" i="92"/>
  <c r="A41" i="92"/>
  <c r="AY19" i="92"/>
  <c r="AZ19" i="92" s="1"/>
  <c r="AY20" i="92"/>
  <c r="AY21" i="92"/>
  <c r="AY22" i="92"/>
  <c r="AZ22" i="92" s="1"/>
  <c r="AY23" i="92"/>
  <c r="AZ23" i="92" s="1"/>
  <c r="AI19" i="91"/>
  <c r="AY19" i="91"/>
  <c r="AZ19" i="91" s="1"/>
  <c r="AI20" i="91"/>
  <c r="AY43" i="91"/>
  <c r="AI41" i="91"/>
  <c r="AI42" i="91"/>
  <c r="AY21" i="91"/>
  <c r="AY63" i="91"/>
  <c r="AY64" i="91"/>
  <c r="AY65" i="91"/>
  <c r="AI22" i="91"/>
  <c r="AI23" i="91"/>
  <c r="AZ22" i="91" l="1"/>
  <c r="AZ44" i="92"/>
  <c r="AZ42" i="92"/>
  <c r="AZ43" i="92"/>
  <c r="AZ65" i="92"/>
  <c r="AZ43" i="91"/>
  <c r="AZ21" i="92"/>
  <c r="AZ21" i="91"/>
  <c r="AZ65" i="91"/>
  <c r="AZ20" i="91"/>
  <c r="AZ20" i="92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10" i="87" l="1"/>
  <c r="R2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B66" i="46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66"/>
  <c r="C32" i="66"/>
  <c r="N58" i="47"/>
  <c r="O58" i="47"/>
  <c r="L58" i="47"/>
  <c r="F58" i="47"/>
  <c r="P58" i="47" l="1"/>
  <c r="P28" i="66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Q11" i="87" l="1"/>
  <c r="Q22" i="87"/>
  <c r="Q33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1" i="86"/>
  <c r="O91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K81" i="86"/>
  <c r="J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D61" i="8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K95" i="46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2" l="1"/>
  <c r="N15" i="72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E94" i="68"/>
  <c r="D94" i="68"/>
  <c r="K93" i="68"/>
  <c r="E93" i="68"/>
  <c r="D93" i="68"/>
  <c r="K92" i="68"/>
  <c r="E92" i="68"/>
  <c r="D92" i="68"/>
  <c r="K91" i="68"/>
  <c r="E91" i="68"/>
  <c r="D91" i="68"/>
  <c r="K90" i="68"/>
  <c r="E90" i="68"/>
  <c r="D90" i="68"/>
  <c r="K89" i="68"/>
  <c r="E89" i="68"/>
  <c r="D89" i="68"/>
  <c r="K88" i="68"/>
  <c r="E88" i="68"/>
  <c r="D88" i="68"/>
  <c r="K87" i="68"/>
  <c r="E87" i="68"/>
  <c r="D87" i="68"/>
  <c r="K86" i="68"/>
  <c r="E86" i="68"/>
  <c r="D86" i="68"/>
  <c r="K85" i="68"/>
  <c r="E85" i="68"/>
  <c r="D85" i="68"/>
  <c r="K84" i="68"/>
  <c r="E84" i="68"/>
  <c r="D84" i="68"/>
  <c r="K83" i="68"/>
  <c r="E83" i="68"/>
  <c r="D83" i="68"/>
  <c r="K82" i="68"/>
  <c r="E82" i="68"/>
  <c r="D82" i="68"/>
  <c r="K81" i="68"/>
  <c r="E81" i="68"/>
  <c r="D81" i="68"/>
  <c r="K80" i="68"/>
  <c r="F80" i="68"/>
  <c r="E80" i="68"/>
  <c r="D80" i="68"/>
  <c r="K79" i="68"/>
  <c r="E79" i="68"/>
  <c r="D79" i="68"/>
  <c r="K78" i="68"/>
  <c r="F78" i="68"/>
  <c r="E78" i="68"/>
  <c r="D78" i="68"/>
  <c r="K77" i="68"/>
  <c r="E77" i="68"/>
  <c r="D77" i="68"/>
  <c r="O76" i="68"/>
  <c r="N76" i="68"/>
  <c r="L76" i="68"/>
  <c r="K76" i="68"/>
  <c r="F76" i="68"/>
  <c r="E76" i="68"/>
  <c r="D76" i="68"/>
  <c r="O75" i="68"/>
  <c r="N75" i="68"/>
  <c r="L75" i="68"/>
  <c r="K75" i="68"/>
  <c r="F75" i="68"/>
  <c r="E75" i="68"/>
  <c r="D75" i="68"/>
  <c r="O74" i="68"/>
  <c r="N74" i="68"/>
  <c r="L74" i="68"/>
  <c r="K74" i="68"/>
  <c r="F74" i="68"/>
  <c r="E74" i="68"/>
  <c r="D74" i="68"/>
  <c r="O73" i="68"/>
  <c r="N73" i="68"/>
  <c r="L73" i="68"/>
  <c r="K73" i="68"/>
  <c r="F73" i="68"/>
  <c r="E73" i="68"/>
  <c r="D73" i="68"/>
  <c r="O72" i="68"/>
  <c r="N72" i="68"/>
  <c r="L72" i="68"/>
  <c r="K72" i="68"/>
  <c r="F72" i="68"/>
  <c r="E72" i="68"/>
  <c r="D72" i="68"/>
  <c r="O71" i="68"/>
  <c r="N71" i="68"/>
  <c r="L71" i="68"/>
  <c r="K71" i="68"/>
  <c r="F71" i="68"/>
  <c r="E71" i="68"/>
  <c r="D71" i="68"/>
  <c r="O70" i="68"/>
  <c r="N70" i="68"/>
  <c r="L70" i="68"/>
  <c r="K70" i="68"/>
  <c r="F70" i="68"/>
  <c r="E70" i="68"/>
  <c r="D70" i="68"/>
  <c r="O69" i="68"/>
  <c r="N69" i="68"/>
  <c r="L69" i="68"/>
  <c r="K69" i="68"/>
  <c r="F69" i="68"/>
  <c r="E69" i="68"/>
  <c r="D69" i="68"/>
  <c r="O68" i="68"/>
  <c r="N68" i="68"/>
  <c r="L68" i="68"/>
  <c r="K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F40" i="46"/>
  <c r="E40" i="46"/>
  <c r="D40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F95" i="48" l="1"/>
  <c r="I12" i="49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41" i="46"/>
  <c r="P43" i="46"/>
  <c r="P45" i="46"/>
  <c r="P47" i="46"/>
  <c r="P49" i="46"/>
  <c r="P51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E32" i="36"/>
  <c r="D32" i="36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<sst xmlns="http://schemas.openxmlformats.org/spreadsheetml/2006/main" count="2031" uniqueCount="242">
  <si>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</si>
  <si>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</si>
  <si>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</si>
  <si>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</si>
  <si>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</si>
  <si>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</si>
  <si>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</si>
  <si>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</si>
  <si>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</si>
  <si>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</si>
  <si>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</si>
  <si>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</si>
  <si>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</si>
  <si>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</si>
  <si>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</si>
  <si>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</si>
  <si>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</si>
  <si>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</si>
  <si>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</si>
  <si>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</si>
  <si>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</si>
  <si>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</si>
  <si>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</si>
  <si>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</si>
  <si>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</si>
  <si>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</si>
  <si>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</si>
  <si>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</si>
  <si>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</si>
  <si>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</si>
  <si>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</si>
  <si>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</si>
  <si>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</si>
  <si>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</si>
  <si>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</si>
  <si>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</si>
  <si>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</si>
  <si>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</si>
  <si>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</si>
  <si>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</si>
  <si>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</si>
  <si>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</si>
  <si>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</si>
  <si>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</si>
  <si>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</si>
  <si>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</si>
  <si>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</si>
  <si>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</si>
  <si>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</si>
  <si>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</si>
  <si>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</si>
  <si>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</si>
  <si>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</si>
  <si>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</si>
  <si>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</si>
  <si>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</si>
  <si>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</si>
  <si>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</si>
  <si>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</si>
  <si>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</si>
  <si>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</si>
  <si>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</si>
  <si>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</si>
  <si>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</si>
  <si>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</si>
  <si>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</si>
  <si>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</si>
  <si>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</si>
  <si>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</si>
  <si>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</si>
  <si>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</si>
  <si>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</si>
  <si>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</si>
  <si>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</si>
  <si>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</si>
  <si>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</si>
  <si>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</si>
  <si>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</si>
  <si>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</si>
  <si>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</si>
  <si>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</si>
  <si>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</si>
  <si>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</si>
  <si>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</si>
  <si>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</si>
  <si>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</si>
  <si>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</si>
  <si>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</si>
  <si>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</si>
  <si>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</si>
  <si>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</si>
  <si>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</si>
  <si>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</si>
  <si>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</si>
  <si>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</si>
  <si>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</si>
  <si>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</si>
  <si>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</si>
  <si>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</si>
  <si>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</si>
  <si>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</si>
  <si>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</si>
  <si>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</si>
  <si>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</si>
  <si>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</si>
  <si>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</si>
  <si>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</si>
  <si>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</si>
  <si>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</si>
  <si>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</si>
  <si>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</si>
  <si>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</si>
  <si>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</si>
  <si>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</si>
  <si>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</si>
  <si>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</si>
  <si>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</si>
  <si>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</si>
  <si>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</si>
  <si>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</si>
  <si>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</si>
  <si>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</si>
  <si>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</si>
  <si>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</si>
  <si>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</si>
  <si>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</si>
  <si>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</si>
  <si>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</si>
  <si>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</si>
  <si>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</si>
  <si>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</si>
  <si>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</si>
  <si>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</si>
  <si>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</si>
  <si>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</si>
  <si>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</si>
  <si>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</si>
  <si>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</si>
  <si>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</si>
  <si>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</si>
  <si>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</si>
  <si>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</si>
  <si>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</si>
  <si>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</si>
  <si>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</si>
  <si>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2007/2023</t>
  </si>
  <si>
    <t>D       2024/2023</t>
  </si>
  <si>
    <t>2024 /2023</t>
  </si>
  <si>
    <t>2024 / 2023</t>
  </si>
  <si>
    <t>2024/2023</t>
  </si>
  <si>
    <t>2023 - Dados Definitivos (09-08-2024)</t>
  </si>
  <si>
    <t>2022 - Dados Definitivos Revistos (09-08-2024)</t>
  </si>
  <si>
    <t>2021  - Dados Definitivos  ( 09-08-2022)</t>
  </si>
  <si>
    <t>2020 - Dados Definitivos (09-09-2021)</t>
  </si>
  <si>
    <t>2024 - Dados Preliminares (10-10-2024)</t>
  </si>
  <si>
    <t>FRANCA</t>
  </si>
  <si>
    <t>POLONIA</t>
  </si>
  <si>
    <t>ALEMANHA</t>
  </si>
  <si>
    <t>BELGICA</t>
  </si>
  <si>
    <t>PAISES BAIXOS</t>
  </si>
  <si>
    <t>DINAMARCA</t>
  </si>
  <si>
    <t>ESPANHA</t>
  </si>
  <si>
    <t>SUECIA</t>
  </si>
  <si>
    <t>ITALIA</t>
  </si>
  <si>
    <t>FINLANDIA</t>
  </si>
  <si>
    <t>LUXEMBURGO</t>
  </si>
  <si>
    <t>IRLANDA</t>
  </si>
  <si>
    <t>ROMENIA</t>
  </si>
  <si>
    <t>LETONIA</t>
  </si>
  <si>
    <t>AUSTRIA</t>
  </si>
  <si>
    <t>ESTONIA</t>
  </si>
  <si>
    <t>REP. CHECA</t>
  </si>
  <si>
    <t>LITUANIA</t>
  </si>
  <si>
    <t>HUNGRIA</t>
  </si>
  <si>
    <t>BULGARIA</t>
  </si>
  <si>
    <t>CHIPRE</t>
  </si>
  <si>
    <t>jan-set</t>
  </si>
  <si>
    <t>E.U.AMERICA</t>
  </si>
  <si>
    <t>BRASIL</t>
  </si>
  <si>
    <t>REINO UNIDO</t>
  </si>
  <si>
    <t>CANADA</t>
  </si>
  <si>
    <t>ANGOLA</t>
  </si>
  <si>
    <t>FEDERAÇÃO RUSSA</t>
  </si>
  <si>
    <t>SUICA</t>
  </si>
  <si>
    <t>PAISES PT N/ DETERM.</t>
  </si>
  <si>
    <t>NORUEGA</t>
  </si>
  <si>
    <t>JAPAO</t>
  </si>
  <si>
    <t>GUINE BISSAU</t>
  </si>
  <si>
    <t>CHINA</t>
  </si>
  <si>
    <t>UCRANIA</t>
  </si>
  <si>
    <t>MACAU</t>
  </si>
  <si>
    <t>COLOMBIA</t>
  </si>
  <si>
    <t>AUSTRALIA</t>
  </si>
  <si>
    <t>COREIA DO SUL</t>
  </si>
  <si>
    <t>MOCAMBIQUE</t>
  </si>
  <si>
    <t>S.TOME PRINCIPE</t>
  </si>
  <si>
    <t>ISRAEL</t>
  </si>
  <si>
    <t>EMIRATOS ARABES</t>
  </si>
  <si>
    <t>SUAZILANDIA</t>
  </si>
  <si>
    <t>CABO VERDE</t>
  </si>
  <si>
    <t>MEXICO</t>
  </si>
  <si>
    <t>AFRICA DO SUL</t>
  </si>
  <si>
    <t>BIELORRUSSIA</t>
  </si>
  <si>
    <t>SINGAPURA</t>
  </si>
  <si>
    <t>REP. ESLOVACA</t>
  </si>
  <si>
    <t>Outubro 2024 versus Outubro 2023</t>
  </si>
  <si>
    <t>5 - Exportações por Tipo de produto - outubro  2024 vs outubro 2023</t>
  </si>
  <si>
    <t>7 - Evolução das Exportações de Vinho (NC 2204) por Mercado / Acondicionamento - outubro  2024 vs outubro 2023</t>
  </si>
  <si>
    <t>9 - Evolução das Exportações com Destino a uma Selecção de Mercado - outubro  2024 vs outubro 2023</t>
  </si>
  <si>
    <t>jan-out</t>
  </si>
  <si>
    <t>nov 2022 a out 2023</t>
  </si>
  <si>
    <t>nov  2023 a out 2024</t>
  </si>
  <si>
    <t>Exportações por Tipo de Produto - Outubro 2024 vs Outubro 2023</t>
  </si>
  <si>
    <t>Evolução das Exportações de Vinho (NC 2204) por Mercado / Acondicionamento - outubro 2024 vs outubro 2023</t>
  </si>
  <si>
    <t>Evolução das Exportações com Destino a uma Seleção de Mercados (NC 2204) - outubro  2024 vs outubro 2023</t>
  </si>
  <si>
    <t>MALTA</t>
  </si>
  <si>
    <t>NIGERIA</t>
  </si>
  <si>
    <t>INDONESIA</t>
  </si>
  <si>
    <t>TURQUIA</t>
  </si>
  <si>
    <t>PARAGUAI</t>
  </si>
  <si>
    <t>ISLANDIA</t>
  </si>
  <si>
    <t>URUGUAI</t>
  </si>
  <si>
    <t>GANA</t>
  </si>
  <si>
    <t>RUANDA</t>
  </si>
  <si>
    <t>TIMOR LESTE</t>
  </si>
  <si>
    <t>TAIWAN</t>
  </si>
  <si>
    <t>GRECIA</t>
  </si>
  <si>
    <t>MARROCOS</t>
  </si>
  <si>
    <t>SENEGAL</t>
  </si>
  <si>
    <t>COSTA DO MARFIM</t>
  </si>
  <si>
    <t>NAMIBIA</t>
  </si>
  <si>
    <t>PROV/ABAST.BORDO PT</t>
  </si>
  <si>
    <t>VENEZUELA</t>
  </si>
  <si>
    <t>CATAR</t>
  </si>
  <si>
    <t>NOVA ZELANDIA</t>
  </si>
  <si>
    <t>REP.DOMINICANA</t>
  </si>
  <si>
    <t>ANDORRA</t>
  </si>
  <si>
    <t>HONG-KONG</t>
  </si>
  <si>
    <t>BERMUDAS</t>
  </si>
  <si>
    <t>INDIA</t>
  </si>
  <si>
    <t>ILHAS CAIMO</t>
  </si>
  <si>
    <t>CAZAQUISTAO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</si>
</sst>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4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4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3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0" fillId="0" borderId="31" xfId="0" applyNumberFormat="1" applyBorder="1"/>
    <xf numFmtId="0" fontId="9" fillId="0" borderId="98" xfId="0" applyFont="1" applyBorder="1" applyAlignment="1">
      <alignment horizontal="center"/>
    </xf>
    <xf numFmtId="4" fontId="0" fillId="0" borderId="90" xfId="0" applyNumberFormat="1" applyBorder="1"/>
    <xf numFmtId="4" fontId="0" fillId="0" borderId="88" xfId="0" applyNumberFormat="1" applyBorder="1"/>
    <xf numFmtId="0" fontId="0" fillId="0" borderId="0" xfId="0" applyAlignment="1">
      <alignment horizontal="left"/>
    </xf>
    <xf numFmtId="3" fontId="0" fillId="0" borderId="99" xfId="0" applyNumberFormat="1" applyBorder="1"/>
    <xf numFmtId="3" fontId="0" fillId="0" borderId="100" xfId="0" applyNumberFormat="1" applyBorder="1"/>
    <xf numFmtId="3" fontId="0" fillId="0" borderId="101" xfId="0" applyNumberFormat="1" applyBorder="1"/>
    <xf numFmtId="164" fontId="5" fillId="0" borderId="5" xfId="0" applyNumberFormat="1" applyFont="1" applyBorder="1"/>
    <xf numFmtId="164" fontId="5" fillId="0" borderId="103" xfId="0" applyNumberFormat="1" applyFont="1" applyBorder="1"/>
    <xf numFmtId="0" fontId="8" fillId="0" borderId="31" xfId="0" applyFont="1" applyBorder="1"/>
    <xf numFmtId="0" fontId="15" fillId="0" borderId="0" xfId="0" applyFont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6" fontId="9" fillId="2" borderId="59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938963.28800000018</c:v>
                </c:pt>
                <c:pt idx="16">
                  <c:v>924632.3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2689.9079999999999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518031.63799999986</c:v>
                </c:pt>
                <c:pt idx="16">
                  <c:v>516592.04000000021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205343.67500000002</c:v>
                </c:pt>
                <c:pt idx="16">
                  <c:v>197581.58900000004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733619.61300000013</c:v>
                </c:pt>
                <c:pt idx="16">
                  <c:v>727050.71100000001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418166.49</c:v>
                </c:pt>
                <c:pt idx="15">
                  <c:v>405350.3519999999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194891.68100000001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252833.37699999998</c:v>
                </c:pt>
                <c:pt idx="15">
                  <c:v>202771.83699999988</c:v>
                </c:pt>
                <c:pt idx="16">
                  <c:v>212614.84299999799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520796.79799999984</c:v>
                </c:pt>
                <c:pt idx="16">
                  <c:v>519281.94800000021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opLeftCell="A38" zoomScaleNormal="100" workbookViewId="0">
      <selection activeCell="P23" sqref="P23"/>
    </sheetView>
  </sheetViews>
  <sheetFormatPr defaultRowHeight="15" x14ac:dyDescent="0.25"/>
  <cols>
    <col min="1" max="1" width="3.140625" customWidth="1"/>
  </cols>
  <sheetData>
    <row r="2" spans="2:11" ht="15.75" x14ac:dyDescent="0.25">
      <c r="E2" s="320" t="s">
        <v>25</v>
      </c>
      <c r="F2" s="320"/>
      <c r="G2" s="320"/>
      <c r="H2" s="320"/>
      <c r="I2" s="320"/>
      <c r="J2" s="320"/>
      <c r="K2" s="320"/>
    </row>
    <row r="3" spans="2:11" ht="15.75" x14ac:dyDescent="0.25">
      <c r="E3" s="320" t="s">
        <v>205</v>
      </c>
      <c r="F3" s="320"/>
      <c r="G3" s="320"/>
      <c r="H3" s="320"/>
      <c r="I3" s="320"/>
      <c r="J3" s="320"/>
      <c r="K3" s="320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206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207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208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116</v>
      </c>
    </row>
    <row r="29" spans="2:8" ht="15.95" customHeight="1" x14ac:dyDescent="0.25">
      <c r="B29" s="5"/>
    </row>
    <row r="30" spans="2:8" x14ac:dyDescent="0.25">
      <c r="B30" s="267" t="s">
        <v>117</v>
      </c>
    </row>
    <row r="31" spans="2:8" x14ac:dyDescent="0.25">
      <c r="B31" s="5"/>
    </row>
    <row r="32" spans="2:8" x14ac:dyDescent="0.25">
      <c r="B32" s="267" t="s">
        <v>118</v>
      </c>
    </row>
    <row r="33" spans="2:2" x14ac:dyDescent="0.25">
      <c r="B33" s="5"/>
    </row>
    <row r="34" spans="2:2" x14ac:dyDescent="0.25">
      <c r="B34" s="267" t="s">
        <v>119</v>
      </c>
    </row>
    <row r="36" spans="2:2" x14ac:dyDescent="0.25">
      <c r="B36" s="267" t="s">
        <v>120</v>
      </c>
    </row>
    <row r="38" spans="2:2" x14ac:dyDescent="0.25">
      <c r="B38" s="267" t="s">
        <v>121</v>
      </c>
    </row>
    <row r="39" spans="2:2" x14ac:dyDescent="0.25">
      <c r="B39" s="267"/>
    </row>
    <row r="40" spans="2:2" x14ac:dyDescent="0.25">
      <c r="B40" s="267" t="s">
        <v>122</v>
      </c>
    </row>
    <row r="42" spans="2:2" x14ac:dyDescent="0.25">
      <c r="B42" s="267" t="s">
        <v>123</v>
      </c>
    </row>
    <row r="44" spans="2:2" x14ac:dyDescent="0.25">
      <c r="B44" s="267" t="s">
        <v>124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125</v>
      </c>
    </row>
    <row r="56" spans="2:2" x14ac:dyDescent="0.25">
      <c r="B56" s="267" t="s">
        <v>126</v>
      </c>
    </row>
    <row r="58" spans="2:2" x14ac:dyDescent="0.25">
      <c r="B58" s="267" t="s">
        <v>127</v>
      </c>
    </row>
    <row r="60" spans="2:2" x14ac:dyDescent="0.25">
      <c r="B60" s="267" t="s">
        <v>128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79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  <col min="18" max="18" width="11" bestFit="1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13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7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148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 / 2023</v>
      </c>
      <c r="N5" s="356" t="str">
        <f>B5</f>
        <v>jan-out</v>
      </c>
      <c r="O5" s="357"/>
      <c r="P5" s="131" t="str">
        <f>L5</f>
        <v>2024 / 2023</v>
      </c>
    </row>
    <row r="6" spans="1:17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177</v>
      </c>
      <c r="B7" s="19">
        <v>199710.85000000003</v>
      </c>
      <c r="C7" s="147">
        <v>200084.67999999993</v>
      </c>
      <c r="D7" s="214">
        <f>B7/$B$33</f>
        <v>7.4184776720838147E-2</v>
      </c>
      <c r="E7" s="246">
        <f>C7/$C$33</f>
        <v>6.8051775646393503E-2</v>
      </c>
      <c r="F7" s="52">
        <f>(C7-B7)/B7</f>
        <v>1.8718562361529172E-3</v>
      </c>
      <c r="H7" s="19">
        <v>84790.577000000019</v>
      </c>
      <c r="I7" s="147">
        <v>86115.772999999957</v>
      </c>
      <c r="J7" s="214">
        <f t="shared" ref="J7:J32" si="0">H7/$H$33</f>
        <v>0.11028118447689288</v>
      </c>
      <c r="K7" s="246">
        <f>I7/$I$33</f>
        <v>0.10669758856408568</v>
      </c>
      <c r="L7" s="52">
        <f>(I7-H7)/H7</f>
        <v>1.5629048024993836E-2</v>
      </c>
      <c r="N7" s="40">
        <f t="shared" ref="N7:N33" si="1">(H7/B7)*10</f>
        <v>4.2456670230986449</v>
      </c>
      <c r="O7" s="149">
        <f t="shared" ref="O7:O33" si="2">(I7/C7)*10</f>
        <v>4.3039663506471353</v>
      </c>
      <c r="P7" s="52">
        <f>(O7-N7)/N7</f>
        <v>1.3731488416616672E-2</v>
      </c>
      <c r="Q7" s="2"/>
    </row>
    <row r="8" spans="1:17" ht="20.100000000000001" customHeight="1" x14ac:dyDescent="0.25">
      <c r="A8" s="8" t="s">
        <v>155</v>
      </c>
      <c r="B8" s="19">
        <v>286922.88</v>
      </c>
      <c r="C8" s="140">
        <v>277635.37000000011</v>
      </c>
      <c r="D8" s="214">
        <f t="shared" ref="D8:D32" si="3">B8/$B$33</f>
        <v>0.10658063790174563</v>
      </c>
      <c r="E8" s="215">
        <f t="shared" ref="E8:E32" si="4">C8/$C$33</f>
        <v>9.4427918772908875E-2</v>
      </c>
      <c r="F8" s="52">
        <f t="shared" ref="F8:F33" si="5">(C8-B8)/B8</f>
        <v>-3.2369360017576475E-2</v>
      </c>
      <c r="H8" s="19">
        <v>84198.90700000005</v>
      </c>
      <c r="I8" s="140">
        <v>85627.384999999995</v>
      </c>
      <c r="J8" s="214">
        <f t="shared" si="0"/>
        <v>0.10951164061095787</v>
      </c>
      <c r="K8" s="215">
        <f t="shared" ref="K8:K32" si="6">I8/$I$33</f>
        <v>0.10609247500511393</v>
      </c>
      <c r="L8" s="52">
        <f t="shared" ref="L8:L33" si="7">(I8-H8)/H8</f>
        <v>1.6965517141451062E-2</v>
      </c>
      <c r="N8" s="40">
        <f t="shared" si="1"/>
        <v>2.9345483706283741</v>
      </c>
      <c r="O8" s="143">
        <f t="shared" si="2"/>
        <v>3.084167013734596</v>
      </c>
      <c r="P8" s="52">
        <f t="shared" ref="P8:P33" si="8">(O8-N8)/N8</f>
        <v>5.0985236639389267E-2</v>
      </c>
      <c r="Q8" s="2"/>
    </row>
    <row r="9" spans="1:17" ht="20.100000000000001" customHeight="1" x14ac:dyDescent="0.25">
      <c r="A9" s="8" t="s">
        <v>178</v>
      </c>
      <c r="B9" s="19">
        <v>217486.3900000001</v>
      </c>
      <c r="C9" s="140">
        <v>245030.50999999989</v>
      </c>
      <c r="D9" s="214">
        <f t="shared" si="3"/>
        <v>8.0787695220220293E-2</v>
      </c>
      <c r="E9" s="215">
        <f t="shared" si="4"/>
        <v>8.3338520935442834E-2</v>
      </c>
      <c r="F9" s="52">
        <f t="shared" si="5"/>
        <v>0.12664755711840073</v>
      </c>
      <c r="H9" s="19">
        <v>66016.294999999984</v>
      </c>
      <c r="I9" s="140">
        <v>73911.366999999984</v>
      </c>
      <c r="J9" s="214">
        <f t="shared" si="0"/>
        <v>8.5862786467132746E-2</v>
      </c>
      <c r="K9" s="215">
        <f t="shared" si="6"/>
        <v>9.1576308864755138E-2</v>
      </c>
      <c r="L9" s="52">
        <f t="shared" si="7"/>
        <v>0.11959277629863964</v>
      </c>
      <c r="N9" s="40">
        <f t="shared" si="1"/>
        <v>3.0354218946757983</v>
      </c>
      <c r="O9" s="143">
        <f t="shared" si="2"/>
        <v>3.0164148538073898</v>
      </c>
      <c r="P9" s="52">
        <f t="shared" si="8"/>
        <v>-6.2617459871878861E-3</v>
      </c>
      <c r="Q9" s="2"/>
    </row>
    <row r="10" spans="1:17" ht="20.100000000000001" customHeight="1" x14ac:dyDescent="0.25">
      <c r="A10" s="8" t="s">
        <v>179</v>
      </c>
      <c r="B10" s="19">
        <v>199347.11</v>
      </c>
      <c r="C10" s="140">
        <v>184546.95</v>
      </c>
      <c r="D10" s="214">
        <f t="shared" si="3"/>
        <v>7.4049661524621016E-2</v>
      </c>
      <c r="E10" s="215">
        <f t="shared" si="4"/>
        <v>6.2767162571498253E-2</v>
      </c>
      <c r="F10" s="52">
        <f t="shared" si="5"/>
        <v>-7.4243163093761305E-2</v>
      </c>
      <c r="H10" s="19">
        <v>76245.269000000015</v>
      </c>
      <c r="I10" s="140">
        <v>67464.780000000042</v>
      </c>
      <c r="J10" s="214">
        <f t="shared" si="0"/>
        <v>9.9166898888768285E-2</v>
      </c>
      <c r="K10" s="215">
        <f t="shared" si="6"/>
        <v>8.3588976655955508E-2</v>
      </c>
      <c r="L10" s="52">
        <f t="shared" si="7"/>
        <v>-0.11516109937260462</v>
      </c>
      <c r="N10" s="40">
        <f t="shared" si="1"/>
        <v>3.8247491523704569</v>
      </c>
      <c r="O10" s="143">
        <f t="shared" si="2"/>
        <v>3.655697371319333</v>
      </c>
      <c r="P10" s="52">
        <f t="shared" si="8"/>
        <v>-4.4199442712824964E-2</v>
      </c>
      <c r="Q10" s="2"/>
    </row>
    <row r="11" spans="1:17" ht="20.100000000000001" customHeight="1" x14ac:dyDescent="0.25">
      <c r="A11" s="8" t="s">
        <v>180</v>
      </c>
      <c r="B11" s="19">
        <v>106870.11</v>
      </c>
      <c r="C11" s="140">
        <v>106618.29999999999</v>
      </c>
      <c r="D11" s="214">
        <f t="shared" si="3"/>
        <v>3.9698069726714455E-2</v>
      </c>
      <c r="E11" s="215">
        <f t="shared" si="4"/>
        <v>3.626246962735917E-2</v>
      </c>
      <c r="F11" s="52">
        <f t="shared" si="5"/>
        <v>-2.3562247666818366E-3</v>
      </c>
      <c r="H11" s="19">
        <v>42874.281000000017</v>
      </c>
      <c r="I11" s="140">
        <v>43721.279999999955</v>
      </c>
      <c r="J11" s="214">
        <f t="shared" si="0"/>
        <v>5.5763584345877776E-2</v>
      </c>
      <c r="K11" s="215">
        <f t="shared" si="6"/>
        <v>5.4170739951845813E-2</v>
      </c>
      <c r="L11" s="52">
        <f t="shared" si="7"/>
        <v>1.9755410009090008E-2</v>
      </c>
      <c r="N11" s="40">
        <f t="shared" si="1"/>
        <v>4.0118121895822902</v>
      </c>
      <c r="O11" s="143">
        <f t="shared" si="2"/>
        <v>4.1007294244984172</v>
      </c>
      <c r="P11" s="52">
        <f t="shared" si="8"/>
        <v>2.2163857806460519E-2</v>
      </c>
      <c r="Q11" s="2"/>
    </row>
    <row r="12" spans="1:17" ht="20.100000000000001" customHeight="1" x14ac:dyDescent="0.25">
      <c r="A12" s="8" t="s">
        <v>159</v>
      </c>
      <c r="B12" s="19">
        <v>118585.02000000002</v>
      </c>
      <c r="C12" s="140">
        <v>114056.38000000003</v>
      </c>
      <c r="D12" s="214">
        <f t="shared" si="3"/>
        <v>4.4049701010917167E-2</v>
      </c>
      <c r="E12" s="215">
        <f t="shared" si="4"/>
        <v>3.8792271266344873E-2</v>
      </c>
      <c r="F12" s="52">
        <f t="shared" si="5"/>
        <v>-3.8188971929169334E-2</v>
      </c>
      <c r="H12" s="19">
        <v>38988.888000000006</v>
      </c>
      <c r="I12" s="140">
        <v>41527.894</v>
      </c>
      <c r="J12" s="214">
        <f t="shared" si="0"/>
        <v>5.0710124900753002E-2</v>
      </c>
      <c r="K12" s="215">
        <f t="shared" si="6"/>
        <v>5.1453130983855469E-2</v>
      </c>
      <c r="L12" s="52">
        <f t="shared" si="7"/>
        <v>6.5121272502052213E-2</v>
      </c>
      <c r="N12" s="40">
        <f t="shared" si="1"/>
        <v>3.287842595970385</v>
      </c>
      <c r="O12" s="143">
        <f t="shared" si="2"/>
        <v>3.6409970227005268</v>
      </c>
      <c r="P12" s="52">
        <f t="shared" si="8"/>
        <v>0.10741220615700146</v>
      </c>
      <c r="Q12" s="2"/>
    </row>
    <row r="13" spans="1:17" ht="20.100000000000001" customHeight="1" x14ac:dyDescent="0.25">
      <c r="A13" s="8" t="s">
        <v>157</v>
      </c>
      <c r="B13" s="19">
        <v>179244.29000000012</v>
      </c>
      <c r="C13" s="140">
        <v>179497.99</v>
      </c>
      <c r="D13" s="214">
        <f t="shared" si="3"/>
        <v>6.6582249447815031E-2</v>
      </c>
      <c r="E13" s="215">
        <f t="shared" si="4"/>
        <v>6.1049936179314618E-2</v>
      </c>
      <c r="F13" s="52">
        <f t="shared" si="5"/>
        <v>1.4153867886104821E-3</v>
      </c>
      <c r="H13" s="19">
        <v>40907.038000000008</v>
      </c>
      <c r="I13" s="140">
        <v>40590.621999999981</v>
      </c>
      <c r="J13" s="214">
        <f t="shared" si="0"/>
        <v>5.320492870429773E-2</v>
      </c>
      <c r="K13" s="215">
        <f t="shared" si="6"/>
        <v>5.0291849388802726E-2</v>
      </c>
      <c r="L13" s="52">
        <f t="shared" si="7"/>
        <v>-7.7350014928977869E-3</v>
      </c>
      <c r="N13" s="40">
        <f t="shared" si="1"/>
        <v>2.2821947633589881</v>
      </c>
      <c r="O13" s="143">
        <f t="shared" si="2"/>
        <v>2.2613413108414187</v>
      </c>
      <c r="P13" s="52">
        <f t="shared" si="8"/>
        <v>-9.1374552480686724E-3</v>
      </c>
      <c r="Q13" s="2"/>
    </row>
    <row r="14" spans="1:17" ht="20.100000000000001" customHeight="1" x14ac:dyDescent="0.25">
      <c r="A14" s="8" t="s">
        <v>181</v>
      </c>
      <c r="B14" s="19">
        <v>300917.2899999998</v>
      </c>
      <c r="C14" s="140">
        <v>305532.02000000019</v>
      </c>
      <c r="D14" s="214">
        <f t="shared" si="3"/>
        <v>0.11177901436046006</v>
      </c>
      <c r="E14" s="215">
        <f t="shared" si="4"/>
        <v>0.10391598436136856</v>
      </c>
      <c r="F14" s="52">
        <f t="shared" si="5"/>
        <v>1.5335542866281934E-2</v>
      </c>
      <c r="H14" s="19">
        <v>37624.030000000028</v>
      </c>
      <c r="I14" s="140">
        <v>36570.993999999992</v>
      </c>
      <c r="J14" s="214">
        <f t="shared" si="0"/>
        <v>4.8934949377619566E-2</v>
      </c>
      <c r="K14" s="215">
        <f t="shared" si="6"/>
        <v>4.5311523490495137E-2</v>
      </c>
      <c r="L14" s="52">
        <f t="shared" si="7"/>
        <v>-2.798838933522102E-2</v>
      </c>
      <c r="N14" s="40">
        <f t="shared" si="1"/>
        <v>1.2503113397040113</v>
      </c>
      <c r="O14" s="143">
        <f t="shared" si="2"/>
        <v>1.1969610910175623</v>
      </c>
      <c r="P14" s="52">
        <f t="shared" si="8"/>
        <v>-4.2669571163834047E-2</v>
      </c>
      <c r="Q14" s="2"/>
    </row>
    <row r="15" spans="1:17" ht="20.100000000000001" customHeight="1" x14ac:dyDescent="0.25">
      <c r="A15" s="8" t="s">
        <v>158</v>
      </c>
      <c r="B15" s="19">
        <v>91520.749999999956</v>
      </c>
      <c r="C15" s="140">
        <v>89570.40999999996</v>
      </c>
      <c r="D15" s="214">
        <f t="shared" si="3"/>
        <v>3.3996382290064082E-2</v>
      </c>
      <c r="E15" s="215">
        <f t="shared" si="4"/>
        <v>3.0464228674956427E-2</v>
      </c>
      <c r="F15" s="52">
        <f t="shared" si="5"/>
        <v>-2.131035857988486E-2</v>
      </c>
      <c r="H15" s="19">
        <v>33804.118999999999</v>
      </c>
      <c r="I15" s="140">
        <v>33483.896000000022</v>
      </c>
      <c r="J15" s="214">
        <f t="shared" si="0"/>
        <v>4.3966657798753257E-2</v>
      </c>
      <c r="K15" s="215">
        <f t="shared" si="6"/>
        <v>4.1486603841210813E-2</v>
      </c>
      <c r="L15" s="52">
        <f t="shared" si="7"/>
        <v>-9.4728988499885574E-3</v>
      </c>
      <c r="N15" s="40">
        <f t="shared" si="1"/>
        <v>3.6936016149343196</v>
      </c>
      <c r="O15" s="143">
        <f t="shared" si="2"/>
        <v>3.7382765134155393</v>
      </c>
      <c r="P15" s="52">
        <f t="shared" si="8"/>
        <v>1.209521305724634E-2</v>
      </c>
      <c r="Q15" s="2"/>
    </row>
    <row r="16" spans="1:17" ht="20.100000000000001" customHeight="1" x14ac:dyDescent="0.25">
      <c r="A16" s="8" t="s">
        <v>156</v>
      </c>
      <c r="B16" s="19">
        <v>130674.49999999999</v>
      </c>
      <c r="C16" s="140">
        <v>137078.53</v>
      </c>
      <c r="D16" s="214">
        <f t="shared" si="3"/>
        <v>4.8540470413135604E-2</v>
      </c>
      <c r="E16" s="215">
        <f t="shared" si="4"/>
        <v>4.6622446903468194E-2</v>
      </c>
      <c r="F16" s="52">
        <f t="shared" si="5"/>
        <v>4.9007495724108487E-2</v>
      </c>
      <c r="H16" s="19">
        <v>30113.545999999991</v>
      </c>
      <c r="I16" s="140">
        <v>32140.489000000001</v>
      </c>
      <c r="J16" s="214">
        <f t="shared" si="0"/>
        <v>3.9166587127711115E-2</v>
      </c>
      <c r="K16" s="215">
        <f t="shared" si="6"/>
        <v>3.9822120293462653E-2</v>
      </c>
      <c r="L16" s="52">
        <f t="shared" si="7"/>
        <v>6.7310007263841024E-2</v>
      </c>
      <c r="N16" s="40">
        <f t="shared" si="1"/>
        <v>2.3044699616221984</v>
      </c>
      <c r="O16" s="143">
        <f t="shared" si="2"/>
        <v>2.3446770985945067</v>
      </c>
      <c r="P16" s="52">
        <f t="shared" si="8"/>
        <v>1.7447455441773271E-2</v>
      </c>
      <c r="Q16" s="2"/>
    </row>
    <row r="17" spans="1:17" ht="20.100000000000001" customHeight="1" x14ac:dyDescent="0.25">
      <c r="A17" s="8" t="s">
        <v>182</v>
      </c>
      <c r="B17" s="19">
        <v>46780.899999999994</v>
      </c>
      <c r="C17" s="140">
        <v>138164.97000000003</v>
      </c>
      <c r="D17" s="214">
        <f t="shared" si="3"/>
        <v>1.737727630371538E-2</v>
      </c>
      <c r="E17" s="215">
        <f t="shared" si="4"/>
        <v>4.6991961306736198E-2</v>
      </c>
      <c r="F17" s="52">
        <f t="shared" si="5"/>
        <v>1.953448309032106</v>
      </c>
      <c r="H17" s="19">
        <v>9755.9750000000022</v>
      </c>
      <c r="I17" s="140">
        <v>29354.933000000005</v>
      </c>
      <c r="J17" s="214">
        <f t="shared" si="0"/>
        <v>1.2688915641262295E-2</v>
      </c>
      <c r="K17" s="215">
        <f t="shared" si="6"/>
        <v>3.6370811692769719E-2</v>
      </c>
      <c r="L17" s="52">
        <f t="shared" si="7"/>
        <v>2.0089184320378024</v>
      </c>
      <c r="N17" s="40">
        <f t="shared" si="1"/>
        <v>2.0854611604308602</v>
      </c>
      <c r="O17" s="143">
        <f t="shared" si="2"/>
        <v>2.1246292023224118</v>
      </c>
      <c r="P17" s="52">
        <f t="shared" si="8"/>
        <v>1.8781477514287277E-2</v>
      </c>
      <c r="Q17" s="2"/>
    </row>
    <row r="18" spans="1:17" ht="20.100000000000001" customHeight="1" x14ac:dyDescent="0.25">
      <c r="A18" s="8" t="s">
        <v>183</v>
      </c>
      <c r="B18" s="19">
        <v>80478.449999999968</v>
      </c>
      <c r="C18" s="140">
        <v>70871.449999999983</v>
      </c>
      <c r="D18" s="214">
        <f t="shared" si="3"/>
        <v>2.989459933743777E-2</v>
      </c>
      <c r="E18" s="215">
        <f t="shared" si="4"/>
        <v>2.4104434258208053E-2</v>
      </c>
      <c r="F18" s="52">
        <f t="shared" si="5"/>
        <v>-0.11937357143434037</v>
      </c>
      <c r="H18" s="19">
        <v>28190.617999999995</v>
      </c>
      <c r="I18" s="140">
        <v>25032.255000000019</v>
      </c>
      <c r="J18" s="214">
        <f t="shared" si="0"/>
        <v>3.666556891310712E-2</v>
      </c>
      <c r="K18" s="215">
        <f t="shared" si="6"/>
        <v>3.101500633131726E-2</v>
      </c>
      <c r="L18" s="52">
        <f t="shared" si="7"/>
        <v>-0.1120359617515294</v>
      </c>
      <c r="N18" s="40">
        <f t="shared" si="1"/>
        <v>3.502877851151458</v>
      </c>
      <c r="O18" s="143">
        <f t="shared" si="2"/>
        <v>3.5320647453946585</v>
      </c>
      <c r="P18" s="52">
        <f t="shared" si="8"/>
        <v>8.3322614956745592E-3</v>
      </c>
      <c r="Q18" s="2"/>
    </row>
    <row r="19" spans="1:17" ht="20.100000000000001" customHeight="1" x14ac:dyDescent="0.25">
      <c r="A19" s="8" t="s">
        <v>161</v>
      </c>
      <c r="B19" s="19">
        <v>84534.84</v>
      </c>
      <c r="C19" s="140">
        <v>226871.60000000021</v>
      </c>
      <c r="D19" s="214">
        <f t="shared" si="3"/>
        <v>3.1401389711834767E-2</v>
      </c>
      <c r="E19" s="215">
        <f t="shared" si="4"/>
        <v>7.7162405556179259E-2</v>
      </c>
      <c r="F19" s="52">
        <f t="shared" si="5"/>
        <v>1.6837644691821765</v>
      </c>
      <c r="H19" s="19">
        <v>17242.971999999994</v>
      </c>
      <c r="I19" s="140">
        <v>24132.303000000014</v>
      </c>
      <c r="J19" s="214">
        <f t="shared" si="0"/>
        <v>2.2426729989841885E-2</v>
      </c>
      <c r="K19" s="215">
        <f t="shared" si="6"/>
        <v>2.9899964279457299E-2</v>
      </c>
      <c r="L19" s="52">
        <f t="shared" si="7"/>
        <v>0.39954428969669625</v>
      </c>
      <c r="N19" s="40">
        <f t="shared" si="1"/>
        <v>2.0397473988239638</v>
      </c>
      <c r="O19" s="143">
        <f t="shared" si="2"/>
        <v>1.0636987176887716</v>
      </c>
      <c r="P19" s="52">
        <f t="shared" si="8"/>
        <v>-0.47851448747915681</v>
      </c>
      <c r="Q19" s="2"/>
    </row>
    <row r="20" spans="1:17" ht="20.100000000000001" customHeight="1" x14ac:dyDescent="0.25">
      <c r="A20" s="8" t="s">
        <v>162</v>
      </c>
      <c r="B20" s="19">
        <v>79518.839999999982</v>
      </c>
      <c r="C20" s="140">
        <v>82059.080000000031</v>
      </c>
      <c r="D20" s="214">
        <f t="shared" si="3"/>
        <v>2.9538141720893238E-2</v>
      </c>
      <c r="E20" s="215">
        <f t="shared" si="4"/>
        <v>2.7909513621479969E-2</v>
      </c>
      <c r="F20" s="52">
        <f t="shared" si="5"/>
        <v>3.1945134008494712E-2</v>
      </c>
      <c r="H20" s="19">
        <v>19812.25399999999</v>
      </c>
      <c r="I20" s="140">
        <v>20821.112000000019</v>
      </c>
      <c r="J20" s="214">
        <f t="shared" si="0"/>
        <v>2.5768415731821911E-2</v>
      </c>
      <c r="K20" s="215">
        <f t="shared" si="6"/>
        <v>2.5797393023723424E-2</v>
      </c>
      <c r="L20" s="52">
        <f t="shared" si="7"/>
        <v>5.0920909857103076E-2</v>
      </c>
      <c r="N20" s="40">
        <f t="shared" si="1"/>
        <v>2.4915169788694094</v>
      </c>
      <c r="O20" s="143">
        <f t="shared" si="2"/>
        <v>2.5373318833211398</v>
      </c>
      <c r="P20" s="52">
        <f t="shared" si="8"/>
        <v>1.8388357310139675E-2</v>
      </c>
      <c r="Q20" s="2"/>
    </row>
    <row r="21" spans="1:17" ht="20.100000000000001" customHeight="1" x14ac:dyDescent="0.25">
      <c r="A21" s="8" t="s">
        <v>160</v>
      </c>
      <c r="B21" s="19">
        <v>44705.680000000022</v>
      </c>
      <c r="C21" s="140">
        <v>49082.350000000006</v>
      </c>
      <c r="D21" s="214">
        <f t="shared" si="3"/>
        <v>1.660641316660182E-2</v>
      </c>
      <c r="E21" s="215">
        <f t="shared" si="4"/>
        <v>1.6693637265970406E-2</v>
      </c>
      <c r="F21" s="52">
        <f t="shared" si="5"/>
        <v>9.7899640493109188E-2</v>
      </c>
      <c r="H21" s="19">
        <v>17440.150000000001</v>
      </c>
      <c r="I21" s="140">
        <v>20152.536000000004</v>
      </c>
      <c r="J21" s="214">
        <f t="shared" si="0"/>
        <v>2.2683185649918187E-2</v>
      </c>
      <c r="K21" s="215">
        <f t="shared" si="6"/>
        <v>2.4969026227645037E-2</v>
      </c>
      <c r="L21" s="52">
        <f t="shared" si="7"/>
        <v>0.15552538252251283</v>
      </c>
      <c r="N21" s="40">
        <f t="shared" si="1"/>
        <v>3.9011038418384403</v>
      </c>
      <c r="O21" s="143">
        <f t="shared" si="2"/>
        <v>4.1058620868805189</v>
      </c>
      <c r="P21" s="52">
        <f t="shared" si="8"/>
        <v>5.2487258310351448E-2</v>
      </c>
      <c r="Q21" s="2"/>
    </row>
    <row r="22" spans="1:17" ht="20.100000000000001" customHeight="1" x14ac:dyDescent="0.25">
      <c r="A22" s="8" t="s">
        <v>184</v>
      </c>
      <c r="B22" s="19">
        <v>4395.26</v>
      </c>
      <c r="C22" s="140">
        <v>4468.5699999999979</v>
      </c>
      <c r="D22" s="214">
        <f t="shared" si="3"/>
        <v>1.6326673374532784E-3</v>
      </c>
      <c r="E22" s="215">
        <f t="shared" si="4"/>
        <v>1.5198271206981193E-3</v>
      </c>
      <c r="F22" s="52">
        <f t="shared" si="5"/>
        <v>1.667933182564801E-2</v>
      </c>
      <c r="H22" s="19">
        <v>10956.287999999997</v>
      </c>
      <c r="I22" s="140">
        <v>11425.743</v>
      </c>
      <c r="J22" s="214">
        <f t="shared" si="0"/>
        <v>1.425007896938792E-2</v>
      </c>
      <c r="K22" s="215">
        <f t="shared" si="6"/>
        <v>1.4156514923845398E-2</v>
      </c>
      <c r="L22" s="52">
        <f t="shared" si="7"/>
        <v>4.2847997423945385E-2</v>
      </c>
      <c r="N22" s="40">
        <f t="shared" si="1"/>
        <v>24.92750827027297</v>
      </c>
      <c r="O22" s="143">
        <f t="shared" si="2"/>
        <v>25.569126141024995</v>
      </c>
      <c r="P22" s="52">
        <f t="shared" si="8"/>
        <v>2.5739350431474121E-2</v>
      </c>
      <c r="Q22" s="2"/>
    </row>
    <row r="23" spans="1:17" ht="20.100000000000001" customHeight="1" x14ac:dyDescent="0.25">
      <c r="A23" s="8" t="s">
        <v>185</v>
      </c>
      <c r="B23" s="19">
        <v>35475.949999999968</v>
      </c>
      <c r="C23" s="140">
        <v>31303.569999999974</v>
      </c>
      <c r="D23" s="214">
        <f t="shared" si="3"/>
        <v>1.3177929139601656E-2</v>
      </c>
      <c r="E23" s="215">
        <f t="shared" si="4"/>
        <v>1.064680975360619E-2</v>
      </c>
      <c r="F23" s="52">
        <f t="shared" si="5"/>
        <v>-0.11761150864176992</v>
      </c>
      <c r="H23" s="19">
        <v>11106.88599999999</v>
      </c>
      <c r="I23" s="140">
        <v>10718.869999999997</v>
      </c>
      <c r="J23" s="214">
        <f t="shared" si="0"/>
        <v>1.4445951275102391E-2</v>
      </c>
      <c r="K23" s="215">
        <f t="shared" si="6"/>
        <v>1.3280698079919937E-2</v>
      </c>
      <c r="L23" s="52">
        <f t="shared" si="7"/>
        <v>-3.4934724278253393E-2</v>
      </c>
      <c r="N23" s="40">
        <f t="shared" si="1"/>
        <v>3.1308213028826568</v>
      </c>
      <c r="O23" s="143">
        <f t="shared" si="2"/>
        <v>3.4241685532991943</v>
      </c>
      <c r="P23" s="52">
        <f t="shared" si="8"/>
        <v>9.3696580557453862E-2</v>
      </c>
      <c r="Q23" s="2"/>
    </row>
    <row r="24" spans="1:17" ht="20.100000000000001" customHeight="1" x14ac:dyDescent="0.25">
      <c r="A24" s="8" t="s">
        <v>164</v>
      </c>
      <c r="B24" s="19">
        <v>38595.390000000021</v>
      </c>
      <c r="C24" s="140">
        <v>42675.83</v>
      </c>
      <c r="D24" s="214">
        <f t="shared" si="3"/>
        <v>1.4336679201974609E-2</v>
      </c>
      <c r="E24" s="215">
        <f t="shared" si="4"/>
        <v>1.4514684525989849E-2</v>
      </c>
      <c r="F24" s="52">
        <f t="shared" si="5"/>
        <v>0.10572350739298082</v>
      </c>
      <c r="H24" s="19">
        <v>9222.363000000003</v>
      </c>
      <c r="I24" s="140">
        <v>9877.4639999999999</v>
      </c>
      <c r="J24" s="214">
        <f t="shared" si="0"/>
        <v>1.1994883763037388E-2</v>
      </c>
      <c r="K24" s="215">
        <f t="shared" si="6"/>
        <v>1.2238194621194057E-2</v>
      </c>
      <c r="L24" s="52">
        <f t="shared" si="7"/>
        <v>7.1033963855033327E-2</v>
      </c>
      <c r="N24" s="40">
        <f t="shared" si="1"/>
        <v>2.3894985903756893</v>
      </c>
      <c r="O24" s="143">
        <f t="shared" si="2"/>
        <v>2.3145335427571063</v>
      </c>
      <c r="P24" s="52">
        <f t="shared" si="8"/>
        <v>-3.1372710542924669E-2</v>
      </c>
      <c r="Q24" s="2"/>
    </row>
    <row r="25" spans="1:17" ht="20.100000000000001" customHeight="1" x14ac:dyDescent="0.25">
      <c r="A25" s="8" t="s">
        <v>165</v>
      </c>
      <c r="B25" s="19">
        <v>35090.140000000021</v>
      </c>
      <c r="C25" s="140">
        <v>36651.82999999998</v>
      </c>
      <c r="D25" s="214">
        <f t="shared" si="3"/>
        <v>1.3034615800808783E-2</v>
      </c>
      <c r="E25" s="215">
        <f t="shared" si="4"/>
        <v>1.2465832527456647E-2</v>
      </c>
      <c r="F25" s="52">
        <f t="shared" si="5"/>
        <v>4.4505094593522788E-2</v>
      </c>
      <c r="H25" s="19">
        <v>8830.275999999998</v>
      </c>
      <c r="I25" s="140">
        <v>9154.0879999999979</v>
      </c>
      <c r="J25" s="214">
        <f t="shared" si="0"/>
        <v>1.1484923572791341E-2</v>
      </c>
      <c r="K25" s="215">
        <f t="shared" si="6"/>
        <v>1.1341930532324598E-2</v>
      </c>
      <c r="L25" s="52">
        <f t="shared" si="7"/>
        <v>3.6670654461989631E-2</v>
      </c>
      <c r="N25" s="40">
        <f t="shared" si="1"/>
        <v>2.5164550497661149</v>
      </c>
      <c r="O25" s="143">
        <f t="shared" si="2"/>
        <v>2.4975800662613583</v>
      </c>
      <c r="P25" s="52">
        <f t="shared" si="8"/>
        <v>-7.5006241444729423E-3</v>
      </c>
      <c r="Q25" s="2"/>
    </row>
    <row r="26" spans="1:17" ht="20.100000000000001" customHeight="1" x14ac:dyDescent="0.25">
      <c r="A26" s="8" t="s">
        <v>163</v>
      </c>
      <c r="B26" s="19">
        <v>19362.619999999995</v>
      </c>
      <c r="C26" s="140">
        <v>21385.279999999999</v>
      </c>
      <c r="D26" s="214">
        <f t="shared" si="3"/>
        <v>7.1924567014282634E-3</v>
      </c>
      <c r="E26" s="215">
        <f t="shared" si="4"/>
        <v>7.2734518039827261E-3</v>
      </c>
      <c r="F26" s="52">
        <f t="shared" si="5"/>
        <v>0.10446210275262356</v>
      </c>
      <c r="H26" s="19">
        <v>6956.625</v>
      </c>
      <c r="I26" s="140">
        <v>7676.6400000000031</v>
      </c>
      <c r="J26" s="214">
        <f t="shared" si="0"/>
        <v>9.0479965121780543E-3</v>
      </c>
      <c r="K26" s="215">
        <f t="shared" si="6"/>
        <v>9.5113699586091317E-3</v>
      </c>
      <c r="L26" s="52">
        <f t="shared" si="7"/>
        <v>0.10350061991267361</v>
      </c>
      <c r="N26" s="40">
        <f t="shared" si="1"/>
        <v>3.5928118198880119</v>
      </c>
      <c r="O26" s="143">
        <f t="shared" si="2"/>
        <v>3.589684119169823</v>
      </c>
      <c r="P26" s="52">
        <f t="shared" si="8"/>
        <v>-8.7054398476299792E-4</v>
      </c>
      <c r="Q26" s="2"/>
    </row>
    <row r="27" spans="1:17" ht="20.100000000000001" customHeight="1" x14ac:dyDescent="0.25">
      <c r="A27" s="8" t="s">
        <v>166</v>
      </c>
      <c r="B27" s="19">
        <v>17944.879999999997</v>
      </c>
      <c r="C27" s="140">
        <v>18521.010000000002</v>
      </c>
      <c r="D27" s="214">
        <f t="shared" si="3"/>
        <v>6.6658216921225543E-3</v>
      </c>
      <c r="E27" s="215">
        <f t="shared" si="4"/>
        <v>6.2992709749922441E-3</v>
      </c>
      <c r="F27" s="52">
        <f t="shared" si="5"/>
        <v>3.2105536509578481E-2</v>
      </c>
      <c r="H27" s="19">
        <v>6351.8719999999976</v>
      </c>
      <c r="I27" s="140">
        <v>6734.6949999999979</v>
      </c>
      <c r="J27" s="214">
        <f t="shared" si="0"/>
        <v>8.2614365014358863E-3</v>
      </c>
      <c r="K27" s="215">
        <f t="shared" si="6"/>
        <v>8.344298508643766E-3</v>
      </c>
      <c r="L27" s="52">
        <f t="shared" si="7"/>
        <v>6.0269319029098899E-2</v>
      </c>
      <c r="N27" s="40">
        <f t="shared" si="1"/>
        <v>3.5396569940841056</v>
      </c>
      <c r="O27" s="143">
        <f t="shared" si="2"/>
        <v>3.6362460794524685</v>
      </c>
      <c r="P27" s="52">
        <f t="shared" si="8"/>
        <v>2.7287696386908106E-2</v>
      </c>
      <c r="Q27" s="2"/>
    </row>
    <row r="28" spans="1:17" ht="20.100000000000001" customHeight="1" x14ac:dyDescent="0.25">
      <c r="A28" s="8" t="s">
        <v>186</v>
      </c>
      <c r="B28" s="19">
        <v>15784.670000000002</v>
      </c>
      <c r="C28" s="140">
        <v>16950.749999999996</v>
      </c>
      <c r="D28" s="214">
        <f t="shared" si="3"/>
        <v>5.8633880911433322E-3</v>
      </c>
      <c r="E28" s="215">
        <f t="shared" si="4"/>
        <v>5.7652021935817614E-3</v>
      </c>
      <c r="F28" s="52">
        <f t="shared" si="5"/>
        <v>7.3874208329980567E-2</v>
      </c>
      <c r="H28" s="19">
        <v>6671.1649999999972</v>
      </c>
      <c r="I28" s="140">
        <v>6507.8370000000023</v>
      </c>
      <c r="J28" s="214">
        <f t="shared" si="0"/>
        <v>8.6767186174566378E-3</v>
      </c>
      <c r="K28" s="215">
        <f t="shared" si="6"/>
        <v>8.0632210625123709E-3</v>
      </c>
      <c r="L28" s="52">
        <f t="shared" si="7"/>
        <v>-2.4482680311459098E-2</v>
      </c>
      <c r="N28" s="40">
        <f t="shared" si="1"/>
        <v>4.2263569653340847</v>
      </c>
      <c r="O28" s="143">
        <f t="shared" si="2"/>
        <v>3.8392619795584286</v>
      </c>
      <c r="P28" s="52">
        <f t="shared" si="8"/>
        <v>-9.1590698313164604E-2</v>
      </c>
      <c r="Q28" s="2"/>
    </row>
    <row r="29" spans="1:17" ht="20.100000000000001" customHeight="1" x14ac:dyDescent="0.25">
      <c r="A29" s="8" t="s">
        <v>187</v>
      </c>
      <c r="B29" s="19">
        <v>86946.150000000023</v>
      </c>
      <c r="C29" s="140">
        <v>77379.17</v>
      </c>
      <c r="D29" s="214">
        <f t="shared" si="3"/>
        <v>3.2297097150638047E-2</v>
      </c>
      <c r="E29" s="215">
        <f t="shared" si="4"/>
        <v>2.6317806623396379E-2</v>
      </c>
      <c r="F29" s="52">
        <f t="shared" si="5"/>
        <v>-0.11003339423309741</v>
      </c>
      <c r="H29" s="19">
        <v>6715.6600000000053</v>
      </c>
      <c r="I29" s="140">
        <v>6197.9040000000041</v>
      </c>
      <c r="J29" s="214">
        <f t="shared" si="0"/>
        <v>8.7345901578673169E-3</v>
      </c>
      <c r="K29" s="215">
        <f t="shared" si="6"/>
        <v>7.6792135507127322E-3</v>
      </c>
      <c r="L29" s="52">
        <f t="shared" si="7"/>
        <v>-7.7096815502869537E-2</v>
      </c>
      <c r="N29" s="40">
        <f t="shared" si="1"/>
        <v>0.77239302717831704</v>
      </c>
      <c r="O29" s="143">
        <f t="shared" si="2"/>
        <v>0.80097835115057514</v>
      </c>
      <c r="P29" s="52">
        <f t="shared" si="8"/>
        <v>3.700878046075215E-2</v>
      </c>
      <c r="Q29" s="2"/>
    </row>
    <row r="30" spans="1:17" ht="20.100000000000001" customHeight="1" x14ac:dyDescent="0.25">
      <c r="A30" s="8" t="s">
        <v>188</v>
      </c>
      <c r="B30" s="19">
        <v>16319.889999999996</v>
      </c>
      <c r="C30" s="140">
        <v>13847.029999999997</v>
      </c>
      <c r="D30" s="214">
        <f t="shared" si="3"/>
        <v>6.0622014064766073E-3</v>
      </c>
      <c r="E30" s="215">
        <f t="shared" si="4"/>
        <v>4.7095808581090783E-3</v>
      </c>
      <c r="F30" s="52">
        <f t="shared" si="5"/>
        <v>-0.15152430561725597</v>
      </c>
      <c r="H30" s="19">
        <v>6336.0760000000009</v>
      </c>
      <c r="I30" s="140">
        <v>5417.685999999997</v>
      </c>
      <c r="J30" s="214">
        <f t="shared" si="0"/>
        <v>8.2408917469168012E-3</v>
      </c>
      <c r="K30" s="215">
        <f t="shared" si="6"/>
        <v>6.7125221275945238E-3</v>
      </c>
      <c r="L30" s="52">
        <f t="shared" si="7"/>
        <v>-0.14494617804458215</v>
      </c>
      <c r="N30" s="40">
        <f t="shared" si="1"/>
        <v>3.8824256781142537</v>
      </c>
      <c r="O30" s="143">
        <f t="shared" si="2"/>
        <v>3.9125256462938247</v>
      </c>
      <c r="P30" s="52">
        <f t="shared" si="8"/>
        <v>7.7528768546036965E-3</v>
      </c>
      <c r="Q30" s="2"/>
    </row>
    <row r="31" spans="1:17" ht="20.100000000000001" customHeight="1" x14ac:dyDescent="0.25">
      <c r="A31" s="8" t="s">
        <v>189</v>
      </c>
      <c r="B31" s="19">
        <v>14353.499999999998</v>
      </c>
      <c r="C31" s="140">
        <v>21855.339999999997</v>
      </c>
      <c r="D31" s="214">
        <f t="shared" si="3"/>
        <v>5.3317643616385899E-3</v>
      </c>
      <c r="E31" s="215">
        <f t="shared" si="4"/>
        <v>7.4333262014645504E-3</v>
      </c>
      <c r="F31" s="52">
        <f t="shared" si="5"/>
        <v>0.52264883129550277</v>
      </c>
      <c r="H31" s="19">
        <v>3806.8389999999999</v>
      </c>
      <c r="I31" s="140">
        <v>5050.507999999998</v>
      </c>
      <c r="J31" s="214">
        <f t="shared" si="0"/>
        <v>4.9512897409912694E-3</v>
      </c>
      <c r="K31" s="215">
        <f t="shared" si="6"/>
        <v>6.2575879638637538E-3</v>
      </c>
      <c r="L31" s="52">
        <f t="shared" si="7"/>
        <v>0.32669335372470387</v>
      </c>
      <c r="N31" s="40">
        <f t="shared" si="1"/>
        <v>2.6522025986693141</v>
      </c>
      <c r="O31" s="143">
        <f t="shared" si="2"/>
        <v>2.3108805445259599</v>
      </c>
      <c r="P31" s="52">
        <f t="shared" si="8"/>
        <v>-0.12869380880427655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240506.85999999987</v>
      </c>
      <c r="C32" s="140">
        <f>C33-SUM(C7:C31)</f>
        <v>248444.11999999918</v>
      </c>
      <c r="D32" s="214">
        <f t="shared" si="3"/>
        <v>8.9338900259699802E-2</v>
      </c>
      <c r="E32" s="215">
        <f t="shared" si="4"/>
        <v>8.449954046909347E-2</v>
      </c>
      <c r="F32" s="52">
        <f t="shared" si="5"/>
        <v>3.3002218730889071E-2</v>
      </c>
      <c r="H32" s="19">
        <f>H33-SUM(H7:H31)</f>
        <v>63899.085999999777</v>
      </c>
      <c r="I32" s="140">
        <f>I33-SUM(I7:I31)</f>
        <v>67692.345000000205</v>
      </c>
      <c r="J32" s="214">
        <f t="shared" si="0"/>
        <v>8.3109080518119563E-2</v>
      </c>
      <c r="K32" s="215">
        <f t="shared" si="6"/>
        <v>8.3870930076284253E-2</v>
      </c>
      <c r="L32" s="52">
        <f t="shared" si="7"/>
        <v>5.9363274773608511E-2</v>
      </c>
      <c r="N32" s="40">
        <f t="shared" si="1"/>
        <v>2.6568508690354946</v>
      </c>
      <c r="O32" s="143">
        <f t="shared" si="2"/>
        <v>2.7246507182379851</v>
      </c>
      <c r="P32" s="52">
        <f t="shared" si="8"/>
        <v>2.5518876498741377E-2</v>
      </c>
      <c r="Q32" s="2"/>
    </row>
    <row r="33" spans="1:17" ht="26.25" customHeight="1" thickBot="1" x14ac:dyDescent="0.3">
      <c r="A33" s="35" t="s">
        <v>18</v>
      </c>
      <c r="B33" s="36">
        <v>2692073.21</v>
      </c>
      <c r="C33" s="148">
        <v>2940183.0899999989</v>
      </c>
      <c r="D33" s="251">
        <f>SUM(D7:D32)</f>
        <v>0.99999999999999989</v>
      </c>
      <c r="E33" s="252">
        <f>SUM(E7:E32)</f>
        <v>1.0000000000000004</v>
      </c>
      <c r="F33" s="57">
        <f t="shared" si="5"/>
        <v>9.2163125088265699E-2</v>
      </c>
      <c r="G33" s="56"/>
      <c r="H33" s="36">
        <v>768858.0549999997</v>
      </c>
      <c r="I33" s="148">
        <v>807101.39900000009</v>
      </c>
      <c r="J33" s="251">
        <f>SUM(J7:J32)</f>
        <v>1</v>
      </c>
      <c r="K33" s="252">
        <f>SUM(K7:K32)</f>
        <v>1.0000000000000002</v>
      </c>
      <c r="L33" s="57">
        <f t="shared" si="7"/>
        <v>4.9740447864593688E-2</v>
      </c>
      <c r="M33" s="56"/>
      <c r="N33" s="37">
        <f t="shared" si="1"/>
        <v>2.8560072294616372</v>
      </c>
      <c r="O33" s="150">
        <f t="shared" si="2"/>
        <v>2.7450719029881925</v>
      </c>
      <c r="P33" s="57">
        <f t="shared" si="8"/>
        <v>-3.8842803102552455E-2</v>
      </c>
      <c r="Q33" s="2"/>
    </row>
    <row r="35" spans="1:17" ht="15.75" thickBot="1" x14ac:dyDescent="0.3">
      <c r="L35" s="10"/>
    </row>
    <row r="36" spans="1:17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59"/>
      <c r="L36" s="130" t="s">
        <v>0</v>
      </c>
      <c r="N36" s="358" t="s">
        <v>22</v>
      </c>
      <c r="O36" s="359"/>
      <c r="P36" s="130" t="s">
        <v>0</v>
      </c>
    </row>
    <row r="37" spans="1:17" x14ac:dyDescent="0.25">
      <c r="A37" s="374"/>
      <c r="B37" s="368" t="str">
        <f>B5</f>
        <v>jan-out</v>
      </c>
      <c r="C37" s="362"/>
      <c r="D37" s="368" t="str">
        <f>B37</f>
        <v>jan-out</v>
      </c>
      <c r="E37" s="362"/>
      <c r="F37" s="131" t="str">
        <f>F5</f>
        <v>2024 / 2023</v>
      </c>
      <c r="H37" s="356" t="str">
        <f>B37</f>
        <v>jan-out</v>
      </c>
      <c r="I37" s="362"/>
      <c r="J37" s="368" t="str">
        <f>H37</f>
        <v>jan-out</v>
      </c>
      <c r="K37" s="362"/>
      <c r="L37" s="131" t="str">
        <f>F37</f>
        <v>2024 / 2023</v>
      </c>
      <c r="N37" s="356" t="str">
        <f>B37</f>
        <v>jan-out</v>
      </c>
      <c r="O37" s="357"/>
      <c r="P37" s="131" t="str">
        <f>L37</f>
        <v>2024 / 2023</v>
      </c>
    </row>
    <row r="38" spans="1:17" ht="19.5" customHeight="1" thickBot="1" x14ac:dyDescent="0.3">
      <c r="A38" s="375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155</v>
      </c>
      <c r="B39" s="19">
        <v>286922.88000000012</v>
      </c>
      <c r="C39" s="147">
        <v>277635.37000000011</v>
      </c>
      <c r="D39" s="247">
        <f t="shared" ref="D39:D61" si="9">B39/$B$62</f>
        <v>0.24403587396804849</v>
      </c>
      <c r="E39" s="246">
        <f t="shared" ref="E39:E61" si="10">C39/$C$62</f>
        <v>0.21009158508329712</v>
      </c>
      <c r="F39" s="52">
        <f>(C39-B39)/B39</f>
        <v>-3.236936001757687E-2</v>
      </c>
      <c r="H39" s="39">
        <v>84198.906999999876</v>
      </c>
      <c r="I39" s="147">
        <v>85627.384999999995</v>
      </c>
      <c r="J39" s="250">
        <f t="shared" ref="J39:J62" si="11">H39/$H$62</f>
        <v>0.25540751750886731</v>
      </c>
      <c r="K39" s="246">
        <f t="shared" ref="K39:K62" si="12">I39/$I$62</f>
        <v>0.24683656440146776</v>
      </c>
      <c r="L39" s="52">
        <f>(I39-H39)/H39</f>
        <v>1.6965517141453171E-2</v>
      </c>
      <c r="N39" s="40">
        <f t="shared" ref="N39:N62" si="13">(H39/B39)*10</f>
        <v>2.9345483706283666</v>
      </c>
      <c r="O39" s="149">
        <f t="shared" ref="O39:O62" si="14">(I39/C39)*10</f>
        <v>3.084167013734596</v>
      </c>
      <c r="P39" s="52">
        <f>(O39-N39)/N39</f>
        <v>5.0985236639391973E-2</v>
      </c>
    </row>
    <row r="40" spans="1:17" ht="20.100000000000001" customHeight="1" x14ac:dyDescent="0.25">
      <c r="A40" s="38" t="s">
        <v>159</v>
      </c>
      <c r="B40" s="19">
        <v>118585.01999999997</v>
      </c>
      <c r="C40" s="140">
        <v>114056.38000000003</v>
      </c>
      <c r="D40" s="247">
        <f t="shared" si="9"/>
        <v>0.1008598512437157</v>
      </c>
      <c r="E40" s="215">
        <f t="shared" si="10"/>
        <v>8.6308475980790444E-2</v>
      </c>
      <c r="F40" s="52">
        <f t="shared" ref="F40:F62" si="15">(C40-B40)/B40</f>
        <v>-3.818897192916898E-2</v>
      </c>
      <c r="H40" s="19">
        <v>38988.887999999992</v>
      </c>
      <c r="I40" s="140">
        <v>41527.894</v>
      </c>
      <c r="J40" s="247">
        <f t="shared" si="11"/>
        <v>0.1182682228227889</v>
      </c>
      <c r="K40" s="215">
        <f t="shared" si="12"/>
        <v>0.11971173336413726</v>
      </c>
      <c r="L40" s="52">
        <f t="shared" ref="L40:L62" si="16">(I40-H40)/H40</f>
        <v>6.5121272502052616E-2</v>
      </c>
      <c r="N40" s="40">
        <f t="shared" si="13"/>
        <v>3.287842595970385</v>
      </c>
      <c r="O40" s="143">
        <f t="shared" si="14"/>
        <v>3.6409970227005268</v>
      </c>
      <c r="P40" s="52">
        <f t="shared" ref="P40:P62" si="17">(O40-N40)/N40</f>
        <v>0.10741220615700146</v>
      </c>
    </row>
    <row r="41" spans="1:17" ht="20.100000000000001" customHeight="1" x14ac:dyDescent="0.25">
      <c r="A41" s="38" t="s">
        <v>157</v>
      </c>
      <c r="B41" s="19">
        <v>179244.28999999995</v>
      </c>
      <c r="C41" s="140">
        <v>179497.99</v>
      </c>
      <c r="D41" s="247">
        <f t="shared" si="9"/>
        <v>0.15245224418468231</v>
      </c>
      <c r="E41" s="215">
        <f t="shared" si="10"/>
        <v>0.13582929739235242</v>
      </c>
      <c r="F41" s="52">
        <f t="shared" si="15"/>
        <v>1.4153867886114576E-3</v>
      </c>
      <c r="H41" s="19">
        <v>40907.037999999993</v>
      </c>
      <c r="I41" s="140">
        <v>40590.621999999981</v>
      </c>
      <c r="J41" s="247">
        <f t="shared" si="11"/>
        <v>0.12408670606877255</v>
      </c>
      <c r="K41" s="215">
        <f t="shared" si="12"/>
        <v>0.11700987577045159</v>
      </c>
      <c r="L41" s="52">
        <f t="shared" si="16"/>
        <v>-7.7350014928974338E-3</v>
      </c>
      <c r="N41" s="40">
        <f t="shared" si="13"/>
        <v>2.2821947633589894</v>
      </c>
      <c r="O41" s="143">
        <f t="shared" si="14"/>
        <v>2.2613413108414187</v>
      </c>
      <c r="P41" s="52">
        <f t="shared" si="17"/>
        <v>-9.1374552480692501E-3</v>
      </c>
    </row>
    <row r="42" spans="1:17" ht="20.100000000000001" customHeight="1" x14ac:dyDescent="0.25">
      <c r="A42" s="38" t="s">
        <v>158</v>
      </c>
      <c r="B42" s="19">
        <v>91520.749999999942</v>
      </c>
      <c r="C42" s="140">
        <v>89570.40999999996</v>
      </c>
      <c r="D42" s="247">
        <f t="shared" si="9"/>
        <v>7.7840938347130934E-2</v>
      </c>
      <c r="E42" s="215">
        <f t="shared" si="10"/>
        <v>6.7779510274432228E-2</v>
      </c>
      <c r="F42" s="52">
        <f t="shared" si="15"/>
        <v>-2.1310358579884704E-2</v>
      </c>
      <c r="H42" s="19">
        <v>33804.119000000006</v>
      </c>
      <c r="I42" s="140">
        <v>33483.896000000022</v>
      </c>
      <c r="J42" s="247">
        <f t="shared" si="11"/>
        <v>0.10254083364008929</v>
      </c>
      <c r="K42" s="215">
        <f t="shared" si="12"/>
        <v>9.6523441086237241E-2</v>
      </c>
      <c r="L42" s="52">
        <f t="shared" si="16"/>
        <v>-9.4728988499887708E-3</v>
      </c>
      <c r="N42" s="40">
        <f t="shared" si="13"/>
        <v>3.6936016149343209</v>
      </c>
      <c r="O42" s="143">
        <f t="shared" si="14"/>
        <v>3.7382765134155393</v>
      </c>
      <c r="P42" s="52">
        <f t="shared" si="17"/>
        <v>1.2095213057245974E-2</v>
      </c>
    </row>
    <row r="43" spans="1:17" ht="20.100000000000001" customHeight="1" x14ac:dyDescent="0.25">
      <c r="A43" s="38" t="s">
        <v>156</v>
      </c>
      <c r="B43" s="19">
        <v>130674.49999999999</v>
      </c>
      <c r="C43" s="140">
        <v>137078.53</v>
      </c>
      <c r="D43" s="247">
        <f t="shared" si="9"/>
        <v>0.11114228956867342</v>
      </c>
      <c r="E43" s="215">
        <f t="shared" si="10"/>
        <v>0.10372974325493285</v>
      </c>
      <c r="F43" s="52">
        <f t="shared" si="15"/>
        <v>4.9007495724108487E-2</v>
      </c>
      <c r="H43" s="19">
        <v>30113.545999999991</v>
      </c>
      <c r="I43" s="140">
        <v>32140.489000000001</v>
      </c>
      <c r="J43" s="247">
        <f t="shared" si="11"/>
        <v>9.1345912925557229E-2</v>
      </c>
      <c r="K43" s="215">
        <f t="shared" si="12"/>
        <v>9.2650825234744313E-2</v>
      </c>
      <c r="L43" s="52">
        <f t="shared" si="16"/>
        <v>6.7310007263841024E-2</v>
      </c>
      <c r="N43" s="40">
        <f t="shared" si="13"/>
        <v>2.3044699616221984</v>
      </c>
      <c r="O43" s="143">
        <f t="shared" si="14"/>
        <v>2.3446770985945067</v>
      </c>
      <c r="P43" s="52">
        <f t="shared" si="17"/>
        <v>1.7447455441773271E-2</v>
      </c>
    </row>
    <row r="44" spans="1:17" ht="20.100000000000001" customHeight="1" x14ac:dyDescent="0.25">
      <c r="A44" s="38" t="s">
        <v>161</v>
      </c>
      <c r="B44" s="19">
        <v>84534.839999999953</v>
      </c>
      <c r="C44" s="140">
        <v>226871.60000000021</v>
      </c>
      <c r="D44" s="247">
        <f t="shared" si="9"/>
        <v>7.1899227974252605E-2</v>
      </c>
      <c r="E44" s="215">
        <f t="shared" si="10"/>
        <v>0.17167774428158694</v>
      </c>
      <c r="F44" s="52">
        <f t="shared" si="15"/>
        <v>1.6837644691821776</v>
      </c>
      <c r="H44" s="19">
        <v>17242.971999999987</v>
      </c>
      <c r="I44" s="140">
        <v>24132.303000000014</v>
      </c>
      <c r="J44" s="247">
        <f t="shared" si="11"/>
        <v>5.2304534938855111E-2</v>
      </c>
      <c r="K44" s="215">
        <f t="shared" si="12"/>
        <v>6.9565767582593321E-2</v>
      </c>
      <c r="L44" s="52">
        <f t="shared" si="16"/>
        <v>0.39954428969669686</v>
      </c>
      <c r="N44" s="40">
        <f t="shared" si="13"/>
        <v>2.0397473988239638</v>
      </c>
      <c r="O44" s="143">
        <f t="shared" si="14"/>
        <v>1.0636987176887716</v>
      </c>
      <c r="P44" s="52">
        <f t="shared" si="17"/>
        <v>-0.47851448747915681</v>
      </c>
    </row>
    <row r="45" spans="1:17" ht="20.100000000000001" customHeight="1" x14ac:dyDescent="0.25">
      <c r="A45" s="38" t="s">
        <v>162</v>
      </c>
      <c r="B45" s="19">
        <v>79518.839999999938</v>
      </c>
      <c r="C45" s="140">
        <v>82059.080000000031</v>
      </c>
      <c r="D45" s="247">
        <f t="shared" si="9"/>
        <v>6.7632980737978757E-2</v>
      </c>
      <c r="E45" s="215">
        <f t="shared" si="10"/>
        <v>6.2095554279258745E-2</v>
      </c>
      <c r="F45" s="52">
        <f t="shared" si="15"/>
        <v>3.1945134008495274E-2</v>
      </c>
      <c r="H45" s="19">
        <v>19812.25399999999</v>
      </c>
      <c r="I45" s="140">
        <v>20821.112000000019</v>
      </c>
      <c r="J45" s="247">
        <f t="shared" si="11"/>
        <v>6.0098150803728746E-2</v>
      </c>
      <c r="K45" s="215">
        <f t="shared" si="12"/>
        <v>6.0020655227275455E-2</v>
      </c>
      <c r="L45" s="52">
        <f t="shared" si="16"/>
        <v>5.0920909857103076E-2</v>
      </c>
      <c r="N45" s="40">
        <f t="shared" si="13"/>
        <v>2.4915169788694107</v>
      </c>
      <c r="O45" s="143">
        <f t="shared" si="14"/>
        <v>2.5373318833211398</v>
      </c>
      <c r="P45" s="52">
        <f t="shared" si="17"/>
        <v>1.8388357310139131E-2</v>
      </c>
    </row>
    <row r="46" spans="1:17" ht="20.100000000000001" customHeight="1" x14ac:dyDescent="0.25">
      <c r="A46" s="38" t="s">
        <v>160</v>
      </c>
      <c r="B46" s="19">
        <v>44705.68</v>
      </c>
      <c r="C46" s="140">
        <v>49082.350000000006</v>
      </c>
      <c r="D46" s="247">
        <f t="shared" si="9"/>
        <v>3.8023421799390486E-2</v>
      </c>
      <c r="E46" s="215">
        <f t="shared" si="10"/>
        <v>3.7141480608588039E-2</v>
      </c>
      <c r="F46" s="52">
        <f t="shared" si="15"/>
        <v>9.789964049310973E-2</v>
      </c>
      <c r="H46" s="19">
        <v>17440.150000000001</v>
      </c>
      <c r="I46" s="140">
        <v>20152.536000000004</v>
      </c>
      <c r="J46" s="247">
        <f t="shared" si="11"/>
        <v>5.2902651295488663E-2</v>
      </c>
      <c r="K46" s="215">
        <f t="shared" si="12"/>
        <v>5.8093362891052887E-2</v>
      </c>
      <c r="L46" s="52">
        <f t="shared" si="16"/>
        <v>0.15552538252251283</v>
      </c>
      <c r="N46" s="40">
        <f t="shared" si="13"/>
        <v>3.9011038418384425</v>
      </c>
      <c r="O46" s="143">
        <f t="shared" si="14"/>
        <v>4.1058620868805189</v>
      </c>
      <c r="P46" s="52">
        <f t="shared" si="17"/>
        <v>5.2487258310350844E-2</v>
      </c>
    </row>
    <row r="47" spans="1:17" ht="20.100000000000001" customHeight="1" x14ac:dyDescent="0.25">
      <c r="A47" s="38" t="s">
        <v>164</v>
      </c>
      <c r="B47" s="19">
        <v>38595.390000000021</v>
      </c>
      <c r="C47" s="140">
        <v>42675.83</v>
      </c>
      <c r="D47" s="247">
        <f t="shared" si="9"/>
        <v>3.2826450542346709E-2</v>
      </c>
      <c r="E47" s="215">
        <f t="shared" si="10"/>
        <v>3.2293553841664054E-2</v>
      </c>
      <c r="F47" s="52">
        <f t="shared" si="15"/>
        <v>0.10572350739298082</v>
      </c>
      <c r="H47" s="19">
        <v>9222.363000000003</v>
      </c>
      <c r="I47" s="140">
        <v>9877.4639999999999</v>
      </c>
      <c r="J47" s="247">
        <f t="shared" si="11"/>
        <v>2.7974957434965687E-2</v>
      </c>
      <c r="K47" s="215">
        <f t="shared" si="12"/>
        <v>2.8473592633468596E-2</v>
      </c>
      <c r="L47" s="52">
        <f t="shared" si="16"/>
        <v>7.1033963855033327E-2</v>
      </c>
      <c r="N47" s="40">
        <f t="shared" si="13"/>
        <v>2.3894985903756893</v>
      </c>
      <c r="O47" s="143">
        <f t="shared" si="14"/>
        <v>2.3145335427571063</v>
      </c>
      <c r="P47" s="52">
        <f t="shared" si="17"/>
        <v>-3.1372710542924669E-2</v>
      </c>
    </row>
    <row r="48" spans="1:17" ht="20.100000000000001" customHeight="1" x14ac:dyDescent="0.25">
      <c r="A48" s="38" t="s">
        <v>165</v>
      </c>
      <c r="B48" s="19">
        <v>35090.14</v>
      </c>
      <c r="C48" s="140">
        <v>36651.82999999998</v>
      </c>
      <c r="D48" s="247">
        <f t="shared" si="9"/>
        <v>2.9845138117117649E-2</v>
      </c>
      <c r="E48" s="215">
        <f t="shared" si="10"/>
        <v>2.7735086710686519E-2</v>
      </c>
      <c r="F48" s="52">
        <f t="shared" si="15"/>
        <v>4.4505094593523441E-2</v>
      </c>
      <c r="H48" s="19">
        <v>8830.2759999999998</v>
      </c>
      <c r="I48" s="140">
        <v>9154.0879999999979</v>
      </c>
      <c r="J48" s="247">
        <f t="shared" si="11"/>
        <v>2.678560746730518E-2</v>
      </c>
      <c r="K48" s="215">
        <f t="shared" si="12"/>
        <v>2.6388329296155696E-2</v>
      </c>
      <c r="L48" s="52">
        <f t="shared" si="16"/>
        <v>3.6670654461989423E-2</v>
      </c>
      <c r="N48" s="40">
        <f t="shared" si="13"/>
        <v>2.5164550497661162</v>
      </c>
      <c r="O48" s="143">
        <f t="shared" si="14"/>
        <v>2.4975800662613583</v>
      </c>
      <c r="P48" s="52">
        <f t="shared" si="17"/>
        <v>-7.5006241444734679E-3</v>
      </c>
    </row>
    <row r="49" spans="1:16" ht="20.100000000000001" customHeight="1" x14ac:dyDescent="0.25">
      <c r="A49" s="38" t="s">
        <v>163</v>
      </c>
      <c r="B49" s="19">
        <v>19362.619999999995</v>
      </c>
      <c r="C49" s="140">
        <v>21385.279999999999</v>
      </c>
      <c r="D49" s="247">
        <f t="shared" si="9"/>
        <v>1.6468445785889265E-2</v>
      </c>
      <c r="E49" s="215">
        <f t="shared" si="10"/>
        <v>1.6182618852382282E-2</v>
      </c>
      <c r="F49" s="52">
        <f t="shared" si="15"/>
        <v>0.10446210275262356</v>
      </c>
      <c r="H49" s="19">
        <v>6956.6249999999973</v>
      </c>
      <c r="I49" s="140">
        <v>7676.6400000000031</v>
      </c>
      <c r="J49" s="247">
        <f t="shared" si="11"/>
        <v>2.1102106723192095E-2</v>
      </c>
      <c r="K49" s="215">
        <f t="shared" si="12"/>
        <v>2.2129315799459301E-2</v>
      </c>
      <c r="L49" s="52">
        <f t="shared" si="16"/>
        <v>0.10350061991267405</v>
      </c>
      <c r="N49" s="40">
        <f t="shared" si="13"/>
        <v>3.5928118198880106</v>
      </c>
      <c r="O49" s="143">
        <f t="shared" si="14"/>
        <v>3.589684119169823</v>
      </c>
      <c r="P49" s="52">
        <f t="shared" si="17"/>
        <v>-8.7054398476262744E-4</v>
      </c>
    </row>
    <row r="50" spans="1:16" ht="20.100000000000001" customHeight="1" x14ac:dyDescent="0.25">
      <c r="A50" s="38" t="s">
        <v>166</v>
      </c>
      <c r="B50" s="19">
        <v>17944.88</v>
      </c>
      <c r="C50" s="140">
        <v>18521.010000000002</v>
      </c>
      <c r="D50" s="247">
        <f t="shared" si="9"/>
        <v>1.5262618561655844E-2</v>
      </c>
      <c r="E50" s="215">
        <f t="shared" si="10"/>
        <v>1.401517518550895E-2</v>
      </c>
      <c r="F50" s="52">
        <f t="shared" si="15"/>
        <v>3.2105536509578272E-2</v>
      </c>
      <c r="H50" s="19">
        <v>6351.8719999999994</v>
      </c>
      <c r="I50" s="140">
        <v>6734.6949999999979</v>
      </c>
      <c r="J50" s="247">
        <f t="shared" si="11"/>
        <v>1.926765936586429E-2</v>
      </c>
      <c r="K50" s="215">
        <f t="shared" si="12"/>
        <v>1.9413987430443456E-2</v>
      </c>
      <c r="L50" s="52">
        <f t="shared" si="16"/>
        <v>6.0269319029098593E-2</v>
      </c>
      <c r="N50" s="40">
        <f t="shared" si="13"/>
        <v>3.5396569940841061</v>
      </c>
      <c r="O50" s="143">
        <f t="shared" si="14"/>
        <v>3.6362460794524685</v>
      </c>
      <c r="P50" s="52">
        <f t="shared" si="17"/>
        <v>2.7287696386907978E-2</v>
      </c>
    </row>
    <row r="51" spans="1:16" ht="20.100000000000001" customHeight="1" x14ac:dyDescent="0.25">
      <c r="A51" s="38" t="s">
        <v>167</v>
      </c>
      <c r="B51" s="19">
        <v>8042.9100000000008</v>
      </c>
      <c r="C51" s="140">
        <v>9024.8300000000017</v>
      </c>
      <c r="D51" s="247">
        <f t="shared" si="9"/>
        <v>6.8407182135365296E-3</v>
      </c>
      <c r="E51" s="215">
        <f t="shared" si="10"/>
        <v>6.8292481603020967E-3</v>
      </c>
      <c r="F51" s="52">
        <f t="shared" si="15"/>
        <v>0.12208516569251687</v>
      </c>
      <c r="H51" s="19">
        <v>2475.8340000000007</v>
      </c>
      <c r="I51" s="140">
        <v>2886.5250000000001</v>
      </c>
      <c r="J51" s="247">
        <f t="shared" si="11"/>
        <v>7.5101523076071541E-3</v>
      </c>
      <c r="K51" s="215">
        <f t="shared" si="12"/>
        <v>8.3209351080725732E-3</v>
      </c>
      <c r="L51" s="52">
        <f t="shared" si="16"/>
        <v>0.16587986108923264</v>
      </c>
      <c r="N51" s="40">
        <f t="shared" si="13"/>
        <v>3.0782813683107242</v>
      </c>
      <c r="O51" s="143">
        <f t="shared" si="14"/>
        <v>3.1984258983271703</v>
      </c>
      <c r="P51" s="52">
        <f t="shared" si="17"/>
        <v>3.9029742782212953E-2</v>
      </c>
    </row>
    <row r="52" spans="1:16" ht="20.100000000000001" customHeight="1" x14ac:dyDescent="0.25">
      <c r="A52" s="38" t="s">
        <v>168</v>
      </c>
      <c r="B52" s="19">
        <v>16039.500000000002</v>
      </c>
      <c r="C52" s="140">
        <v>11450.520000000006</v>
      </c>
      <c r="D52" s="247">
        <f t="shared" si="9"/>
        <v>1.3642039981302685E-2</v>
      </c>
      <c r="E52" s="215">
        <f t="shared" si="10"/>
        <v>8.6648105997013114E-3</v>
      </c>
      <c r="F52" s="52">
        <f t="shared" si="15"/>
        <v>-0.28610492845786933</v>
      </c>
      <c r="H52" s="19">
        <v>4118.3060000000005</v>
      </c>
      <c r="I52" s="140">
        <v>2777.8900000000012</v>
      </c>
      <c r="J52" s="247">
        <f t="shared" si="11"/>
        <v>1.2492398646004692E-2</v>
      </c>
      <c r="K52" s="215">
        <f t="shared" si="12"/>
        <v>8.0077748945059299E-3</v>
      </c>
      <c r="L52" s="52">
        <f t="shared" si="16"/>
        <v>-0.32547751429835448</v>
      </c>
      <c r="N52" s="40">
        <f t="shared" ref="N52" si="18">(H52/B52)*10</f>
        <v>2.5676024813741076</v>
      </c>
      <c r="O52" s="143">
        <f t="shared" ref="O52" si="19">(I52/C52)*10</f>
        <v>2.4259946273182349</v>
      </c>
      <c r="P52" s="52">
        <f t="shared" ref="P52" si="20">(O52-N52)/N52</f>
        <v>-5.5151782677857614E-2</v>
      </c>
    </row>
    <row r="53" spans="1:16" ht="20.100000000000001" customHeight="1" x14ac:dyDescent="0.25">
      <c r="A53" s="38" t="s">
        <v>171</v>
      </c>
      <c r="B53" s="19">
        <v>4203.74</v>
      </c>
      <c r="C53" s="140">
        <v>5175.4799999999996</v>
      </c>
      <c r="D53" s="247">
        <f t="shared" si="9"/>
        <v>3.5753975592132756E-3</v>
      </c>
      <c r="E53" s="215">
        <f t="shared" si="10"/>
        <v>3.9163770695603449E-3</v>
      </c>
      <c r="F53" s="52">
        <f t="shared" si="15"/>
        <v>0.23116082345720712</v>
      </c>
      <c r="H53" s="19">
        <v>1700.3179999999998</v>
      </c>
      <c r="I53" s="140">
        <v>2175.9560000000001</v>
      </c>
      <c r="J53" s="247">
        <f t="shared" si="11"/>
        <v>5.1577154006956748E-3</v>
      </c>
      <c r="K53" s="215">
        <f t="shared" si="12"/>
        <v>6.2725902855582973E-3</v>
      </c>
      <c r="L53" s="52">
        <f t="shared" si="16"/>
        <v>0.27973473197366638</v>
      </c>
      <c r="N53" s="40">
        <f t="shared" si="13"/>
        <v>4.0447744151636398</v>
      </c>
      <c r="O53" s="143">
        <f t="shared" si="14"/>
        <v>4.2043559244746387</v>
      </c>
      <c r="P53" s="52">
        <f t="shared" si="17"/>
        <v>3.9453747707841623E-2</v>
      </c>
    </row>
    <row r="54" spans="1:16" ht="20.100000000000001" customHeight="1" x14ac:dyDescent="0.25">
      <c r="A54" s="38" t="s">
        <v>169</v>
      </c>
      <c r="B54" s="19">
        <v>4399.6800000000012</v>
      </c>
      <c r="C54" s="140">
        <v>3384.5400000000009</v>
      </c>
      <c r="D54" s="247">
        <f t="shared" si="9"/>
        <v>3.7420499681996198E-3</v>
      </c>
      <c r="E54" s="215">
        <f t="shared" si="10"/>
        <v>2.5611411592760041E-3</v>
      </c>
      <c r="F54" s="52">
        <f t="shared" si="15"/>
        <v>-0.23073041675758238</v>
      </c>
      <c r="H54" s="19">
        <v>2106.9829999999988</v>
      </c>
      <c r="I54" s="140">
        <v>1676.0569999999998</v>
      </c>
      <c r="J54" s="247">
        <f t="shared" si="11"/>
        <v>6.3912860230286158E-3</v>
      </c>
      <c r="K54" s="215">
        <f t="shared" si="12"/>
        <v>4.8315401856664289E-3</v>
      </c>
      <c r="L54" s="52">
        <f t="shared" si="16"/>
        <v>-0.20452277023592466</v>
      </c>
      <c r="N54" s="40">
        <f t="shared" ref="N54" si="21">(H54/B54)*10</f>
        <v>4.7889460142555782</v>
      </c>
      <c r="O54" s="143">
        <f t="shared" ref="O54" si="22">(I54/C54)*10</f>
        <v>4.9520968876124947</v>
      </c>
      <c r="P54" s="52">
        <f t="shared" ref="P54" si="23">(O54-N54)/N54</f>
        <v>3.4068221456507189E-2</v>
      </c>
    </row>
    <row r="55" spans="1:16" ht="20.100000000000001" customHeight="1" x14ac:dyDescent="0.25">
      <c r="A55" s="38" t="s">
        <v>170</v>
      </c>
      <c r="B55" s="19">
        <v>5688.6299999999974</v>
      </c>
      <c r="C55" s="140">
        <v>5305.9300000000012</v>
      </c>
      <c r="D55" s="247">
        <f t="shared" si="9"/>
        <v>4.8383377224251282E-3</v>
      </c>
      <c r="E55" s="215">
        <f t="shared" si="10"/>
        <v>4.0150908871626062E-3</v>
      </c>
      <c r="F55" s="52">
        <f t="shared" si="15"/>
        <v>-6.7274545892419851E-2</v>
      </c>
      <c r="H55" s="19">
        <v>1677.103000000001</v>
      </c>
      <c r="I55" s="140">
        <v>1626.672</v>
      </c>
      <c r="J55" s="247">
        <f t="shared" si="11"/>
        <v>5.0872954186528194E-3</v>
      </c>
      <c r="K55" s="215">
        <f t="shared" si="12"/>
        <v>4.6891789103224906E-3</v>
      </c>
      <c r="L55" s="52">
        <f t="shared" si="16"/>
        <v>-3.0070305759396364E-2</v>
      </c>
      <c r="N55" s="40">
        <f t="shared" ref="N55" si="24">(H55/B55)*10</f>
        <v>2.9481667818086281</v>
      </c>
      <c r="O55" s="143">
        <f t="shared" ref="O55" si="25">(I55/C55)*10</f>
        <v>3.0657622697623221</v>
      </c>
      <c r="P55" s="52">
        <f t="shared" ref="P55" si="26">(O55-N55)/N55</f>
        <v>3.9887664659715098E-2</v>
      </c>
    </row>
    <row r="56" spans="1:16" ht="20.100000000000001" customHeight="1" x14ac:dyDescent="0.25">
      <c r="A56" s="38" t="s">
        <v>172</v>
      </c>
      <c r="B56" s="19">
        <v>4904.8300000000008</v>
      </c>
      <c r="C56" s="140">
        <v>4186.0900000000011</v>
      </c>
      <c r="D56" s="247">
        <f t="shared" si="9"/>
        <v>4.1716940653694226E-3</v>
      </c>
      <c r="E56" s="215">
        <f t="shared" si="10"/>
        <v>3.1676881926151527E-3</v>
      </c>
      <c r="F56" s="52">
        <f t="shared" si="15"/>
        <v>-0.14653718885262071</v>
      </c>
      <c r="H56" s="19">
        <v>1488.6270000000002</v>
      </c>
      <c r="I56" s="140">
        <v>1230.9409999999996</v>
      </c>
      <c r="J56" s="247">
        <f t="shared" si="11"/>
        <v>4.5155755592726785E-3</v>
      </c>
      <c r="K56" s="215">
        <f t="shared" si="12"/>
        <v>3.5484120812624025E-3</v>
      </c>
      <c r="L56" s="52">
        <f t="shared" si="16"/>
        <v>-0.17310313463345792</v>
      </c>
      <c r="N56" s="40">
        <f t="shared" ref="N56" si="27">(H56/B56)*10</f>
        <v>3.0350226205597335</v>
      </c>
      <c r="O56" s="143">
        <f t="shared" ref="O56" si="28">(I56/C56)*10</f>
        <v>2.9405507287229833</v>
      </c>
      <c r="P56" s="52">
        <f t="shared" ref="P56" si="29">(O56-N56)/N56</f>
        <v>-3.1127244718633179E-2</v>
      </c>
    </row>
    <row r="57" spans="1:16" ht="20.100000000000001" customHeight="1" x14ac:dyDescent="0.25">
      <c r="A57" s="38" t="s">
        <v>175</v>
      </c>
      <c r="B57" s="19">
        <v>2524.7499999999991</v>
      </c>
      <c r="C57" s="140">
        <v>3844.6299999999992</v>
      </c>
      <c r="D57" s="247">
        <f t="shared" si="9"/>
        <v>2.1473699580905848E-3</v>
      </c>
      <c r="E57" s="215">
        <f t="shared" si="10"/>
        <v>2.9092993834279692E-3</v>
      </c>
      <c r="F57" s="52">
        <f t="shared" si="15"/>
        <v>0.52277651252599289</v>
      </c>
      <c r="H57" s="19">
        <v>649.10800000000006</v>
      </c>
      <c r="I57" s="140">
        <v>799.21699999999976</v>
      </c>
      <c r="J57" s="247">
        <f t="shared" si="11"/>
        <v>1.9689930520730647E-3</v>
      </c>
      <c r="K57" s="215">
        <f t="shared" si="12"/>
        <v>2.3038888609204613E-3</v>
      </c>
      <c r="L57" s="52">
        <f t="shared" ref="L57:L58" si="30">(I57-H57)/H57</f>
        <v>0.23125427509751795</v>
      </c>
      <c r="N57" s="40">
        <f t="shared" ref="N57:N58" si="31">(H57/B57)*10</f>
        <v>2.5709793048816727</v>
      </c>
      <c r="O57" s="143">
        <f t="shared" ref="O57:O58" si="32">(I57/C57)*10</f>
        <v>2.0787878157325932</v>
      </c>
      <c r="P57" s="52">
        <f t="shared" ref="P57:P58" si="33">(O57-N57)/N57</f>
        <v>-0.19144124894919456</v>
      </c>
    </row>
    <row r="58" spans="1:16" ht="20.100000000000001" customHeight="1" x14ac:dyDescent="0.25">
      <c r="A58" s="38" t="s">
        <v>173</v>
      </c>
      <c r="B58" s="19">
        <v>847.45999999999992</v>
      </c>
      <c r="C58" s="140">
        <v>1162.1200000000001</v>
      </c>
      <c r="D58" s="247">
        <f t="shared" si="9"/>
        <v>7.2078825415722249E-4</v>
      </c>
      <c r="E58" s="215">
        <f t="shared" si="10"/>
        <v>8.7939671684123379E-4</v>
      </c>
      <c r="F58" s="52">
        <f t="shared" si="15"/>
        <v>0.37129776036627121</v>
      </c>
      <c r="H58" s="19">
        <v>348.47399999999999</v>
      </c>
      <c r="I58" s="140">
        <v>455.57899999999984</v>
      </c>
      <c r="J58" s="247">
        <f t="shared" si="11"/>
        <v>1.0570550429637425E-3</v>
      </c>
      <c r="K58" s="215">
        <f t="shared" si="12"/>
        <v>1.3132896114187796E-3</v>
      </c>
      <c r="L58" s="52">
        <f t="shared" si="30"/>
        <v>0.30735435068326433</v>
      </c>
      <c r="N58" s="40">
        <f t="shared" si="31"/>
        <v>4.1119816864512782</v>
      </c>
      <c r="O58" s="143">
        <f t="shared" si="32"/>
        <v>3.9202405947750645</v>
      </c>
      <c r="P58" s="52">
        <f t="shared" si="33"/>
        <v>-4.6629850591987931E-2</v>
      </c>
    </row>
    <row r="59" spans="1:16" ht="20.100000000000001" customHeight="1" x14ac:dyDescent="0.25">
      <c r="A59" s="38" t="s">
        <v>174</v>
      </c>
      <c r="B59" s="19">
        <v>460.89</v>
      </c>
      <c r="C59" s="140">
        <v>1279.82</v>
      </c>
      <c r="D59" s="247">
        <f t="shared" si="9"/>
        <v>3.9199973858178831E-4</v>
      </c>
      <c r="E59" s="215">
        <f t="shared" si="10"/>
        <v>9.6846238439037935E-4</v>
      </c>
      <c r="F59" s="52">
        <f t="shared" si="15"/>
        <v>1.7768448002777235</v>
      </c>
      <c r="H59" s="19">
        <v>189.76900000000001</v>
      </c>
      <c r="I59" s="140">
        <v>448.16499999999996</v>
      </c>
      <c r="J59" s="247">
        <f t="shared" si="11"/>
        <v>5.756420233595231E-4</v>
      </c>
      <c r="K59" s="215">
        <f t="shared" si="12"/>
        <v>1.2919174033515538E-3</v>
      </c>
      <c r="L59" s="52">
        <f t="shared" si="16"/>
        <v>1.3616344081488545</v>
      </c>
      <c r="N59" s="40">
        <f t="shared" si="13"/>
        <v>4.1174466792510147</v>
      </c>
      <c r="O59" s="143">
        <f t="shared" si="14"/>
        <v>3.5017815005235109</v>
      </c>
      <c r="P59" s="52">
        <f t="shared" si="17"/>
        <v>-0.14952596273559918</v>
      </c>
    </row>
    <row r="60" spans="1:16" ht="20.100000000000001" customHeight="1" x14ac:dyDescent="0.25">
      <c r="A60" s="38" t="s">
        <v>204</v>
      </c>
      <c r="B60" s="19">
        <v>730.21000000000026</v>
      </c>
      <c r="C60" s="140">
        <v>636.09</v>
      </c>
      <c r="D60" s="247">
        <f t="shared" si="9"/>
        <v>6.2106387448156337E-4</v>
      </c>
      <c r="E60" s="215">
        <f t="shared" si="10"/>
        <v>4.8134053076751145E-4</v>
      </c>
      <c r="F60" s="52">
        <f t="shared" si="15"/>
        <v>-0.12889442763040795</v>
      </c>
      <c r="H60" s="19">
        <v>382.09000000000009</v>
      </c>
      <c r="I60" s="140">
        <v>336.26899999999983</v>
      </c>
      <c r="J60" s="247">
        <f t="shared" si="11"/>
        <v>1.1590252396621169E-3</v>
      </c>
      <c r="K60" s="215">
        <f t="shared" si="12"/>
        <v>9.6935676214702951E-4</v>
      </c>
      <c r="L60" s="52">
        <f t="shared" si="16"/>
        <v>-0.11992200790389762</v>
      </c>
      <c r="N60" s="40">
        <f t="shared" si="13"/>
        <v>5.2326043193054055</v>
      </c>
      <c r="O60" s="143">
        <f t="shared" si="14"/>
        <v>5.2865003380024813</v>
      </c>
      <c r="P60" s="52">
        <f t="shared" si="17"/>
        <v>1.0300037115023095E-2</v>
      </c>
    </row>
    <row r="61" spans="1:16" ht="20.100000000000001" customHeight="1" thickBot="1" x14ac:dyDescent="0.3">
      <c r="A61" s="8" t="s">
        <v>17</v>
      </c>
      <c r="B61" s="196">
        <f>B62-SUM(B39:B60)</f>
        <v>1198.1500000003725</v>
      </c>
      <c r="C61" s="142">
        <f>C62-SUM(C39:C60)</f>
        <v>961.14999999967404</v>
      </c>
      <c r="D61" s="247">
        <f t="shared" si="9"/>
        <v>1.0190598337605843E-3</v>
      </c>
      <c r="E61" s="215">
        <f t="shared" si="10"/>
        <v>7.2731917047436166E-4</v>
      </c>
      <c r="F61" s="52">
        <f t="shared" si="15"/>
        <v>-0.19780494929735409</v>
      </c>
      <c r="H61" s="19">
        <f>H62-SUM(H39:H60)</f>
        <v>659.3300000000163</v>
      </c>
      <c r="I61" s="140">
        <f>I62-SUM(I39:I60)</f>
        <v>566.71700000000419</v>
      </c>
      <c r="J61" s="247">
        <f t="shared" si="11"/>
        <v>2.0000002912048003E-3</v>
      </c>
      <c r="K61" s="215">
        <f t="shared" si="12"/>
        <v>1.6336651792870662E-3</v>
      </c>
      <c r="L61" s="52">
        <f t="shared" si="16"/>
        <v>-0.14046532085603539</v>
      </c>
      <c r="N61" s="40">
        <f t="shared" si="13"/>
        <v>5.5029003046347391</v>
      </c>
      <c r="O61" s="143">
        <f t="shared" si="14"/>
        <v>5.8962388805097685</v>
      </c>
      <c r="P61" s="52">
        <f t="shared" si="17"/>
        <v>7.1478412128190949E-2</v>
      </c>
    </row>
    <row r="62" spans="1:16" s="1" customFormat="1" ht="26.25" customHeight="1" thickBot="1" x14ac:dyDescent="0.3">
      <c r="A62" s="12" t="s">
        <v>18</v>
      </c>
      <c r="B62" s="17">
        <v>1175740.5799999996</v>
      </c>
      <c r="C62" s="145">
        <v>1321496.8600000006</v>
      </c>
      <c r="D62" s="253">
        <f>SUM(D39:D61)</f>
        <v>1.0000000000000007</v>
      </c>
      <c r="E62" s="254">
        <f>SUM(E39:E61)</f>
        <v>0.99999999999999956</v>
      </c>
      <c r="F62" s="57">
        <f t="shared" si="15"/>
        <v>0.12396976210517545</v>
      </c>
      <c r="H62" s="17">
        <v>329664.95199999987</v>
      </c>
      <c r="I62" s="145">
        <v>346899.11200000008</v>
      </c>
      <c r="J62" s="253">
        <f t="shared" si="11"/>
        <v>1</v>
      </c>
      <c r="K62" s="254">
        <f t="shared" si="12"/>
        <v>1</v>
      </c>
      <c r="L62" s="57">
        <f t="shared" si="16"/>
        <v>5.2277804769492793E-2</v>
      </c>
      <c r="N62" s="37">
        <f t="shared" si="13"/>
        <v>2.8038919265676787</v>
      </c>
      <c r="O62" s="150">
        <f t="shared" si="14"/>
        <v>2.6250468124456985</v>
      </c>
      <c r="P62" s="57">
        <f t="shared" si="17"/>
        <v>-6.3784596127750712E-2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B37</f>
        <v>jan-out</v>
      </c>
      <c r="C66" s="362"/>
      <c r="D66" s="368" t="str">
        <f>B66</f>
        <v>jan-out</v>
      </c>
      <c r="E66" s="362"/>
      <c r="F66" s="131" t="str">
        <f>F37</f>
        <v>2024 / 2023</v>
      </c>
      <c r="H66" s="356" t="str">
        <f>B66</f>
        <v>jan-out</v>
      </c>
      <c r="I66" s="362"/>
      <c r="J66" s="368" t="str">
        <f>B66</f>
        <v>jan-out</v>
      </c>
      <c r="K66" s="357"/>
      <c r="L66" s="131" t="str">
        <f>F66</f>
        <v>2024 / 2023</v>
      </c>
      <c r="N66" s="356" t="str">
        <f>B66</f>
        <v>jan-out</v>
      </c>
      <c r="O66" s="357"/>
      <c r="P66" s="131" t="str">
        <f>L66</f>
        <v>2024 / 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177</v>
      </c>
      <c r="B68" s="39">
        <v>199710.85000000009</v>
      </c>
      <c r="C68" s="147">
        <v>200084.67999999993</v>
      </c>
      <c r="D68" s="247">
        <f>B68/$B$96</f>
        <v>0.13170649107511462</v>
      </c>
      <c r="E68" s="246">
        <f>C68/$C$96</f>
        <v>0.12360930505969646</v>
      </c>
      <c r="F68" s="61">
        <f>(C68-B68)/B68</f>
        <v>1.8718562361526251E-3</v>
      </c>
      <c r="H68" s="19">
        <v>84790.576999999947</v>
      </c>
      <c r="I68" s="147">
        <v>86115.772999999957</v>
      </c>
      <c r="J68" s="245">
        <f>H68/$H$96</f>
        <v>0.19305990103401047</v>
      </c>
      <c r="K68" s="246">
        <f>I68/$I$96</f>
        <v>0.18712591274019458</v>
      </c>
      <c r="L68" s="58">
        <f>(I68-H68)/H68</f>
        <v>1.5629048024994707E-2</v>
      </c>
      <c r="N68" s="41">
        <f t="shared" ref="N68:N96" si="34">(H68/B68)*10</f>
        <v>4.2456670230986404</v>
      </c>
      <c r="O68" s="149">
        <f t="shared" ref="O68:O96" si="35">(I68/C68)*10</f>
        <v>4.3039663506471353</v>
      </c>
      <c r="P68" s="61">
        <f>(O68-N68)/N68</f>
        <v>1.3731488416617733E-2</v>
      </c>
    </row>
    <row r="69" spans="1:16" ht="20.100000000000001" customHeight="1" x14ac:dyDescent="0.25">
      <c r="A69" t="s">
        <v>178</v>
      </c>
      <c r="B69" s="19">
        <v>217486.39000000019</v>
      </c>
      <c r="C69" s="140">
        <v>245030.50999999989</v>
      </c>
      <c r="D69" s="247">
        <f t="shared" ref="D69:D95" si="36">B69/$B$96</f>
        <v>0.14342920919666563</v>
      </c>
      <c r="E69" s="215">
        <f t="shared" ref="E69:E95" si="37">C69/$C$96</f>
        <v>0.1513761626303573</v>
      </c>
      <c r="F69" s="52">
        <f t="shared" ref="F69:F96" si="38">(C69-B69)/B69</f>
        <v>0.12664755711840028</v>
      </c>
      <c r="H69" s="19">
        <v>66016.294999999984</v>
      </c>
      <c r="I69" s="140">
        <v>73911.366999999984</v>
      </c>
      <c r="J69" s="214">
        <f t="shared" ref="J69:J96" si="39">H69/$H$96</f>
        <v>0.15031268603505371</v>
      </c>
      <c r="K69" s="215">
        <f t="shared" ref="K69:K96" si="40">I69/$I$96</f>
        <v>0.16060625748259266</v>
      </c>
      <c r="L69" s="59">
        <f t="shared" ref="L69:L96" si="41">(I69-H69)/H69</f>
        <v>0.11959277629863964</v>
      </c>
      <c r="N69" s="40">
        <f t="shared" si="34"/>
        <v>3.0354218946757965</v>
      </c>
      <c r="O69" s="143">
        <f t="shared" si="35"/>
        <v>3.0164148538073898</v>
      </c>
      <c r="P69" s="52">
        <f t="shared" ref="P69:P96" si="42">(O69-N69)/N69</f>
        <v>-6.261745987187305E-3</v>
      </c>
    </row>
    <row r="70" spans="1:16" ht="20.100000000000001" customHeight="1" x14ac:dyDescent="0.25">
      <c r="A70" s="38" t="s">
        <v>179</v>
      </c>
      <c r="B70" s="19">
        <v>199347.11000000002</v>
      </c>
      <c r="C70" s="140">
        <v>184546.95</v>
      </c>
      <c r="D70" s="247">
        <f t="shared" si="36"/>
        <v>0.13146660967125662</v>
      </c>
      <c r="E70" s="215">
        <f t="shared" si="37"/>
        <v>0.11401032922853743</v>
      </c>
      <c r="F70" s="52">
        <f t="shared" si="38"/>
        <v>-7.4243163093761444E-2</v>
      </c>
      <c r="H70" s="19">
        <v>76245.268999999942</v>
      </c>
      <c r="I70" s="140">
        <v>67464.780000000042</v>
      </c>
      <c r="J70" s="214">
        <f t="shared" si="39"/>
        <v>0.17360306543793783</v>
      </c>
      <c r="K70" s="215">
        <f t="shared" si="40"/>
        <v>0.14659809806638371</v>
      </c>
      <c r="L70" s="59">
        <f t="shared" si="41"/>
        <v>-0.11516109937260377</v>
      </c>
      <c r="N70" s="40">
        <f t="shared" si="34"/>
        <v>3.8247491523704524</v>
      </c>
      <c r="O70" s="143">
        <f t="shared" si="35"/>
        <v>3.655697371319333</v>
      </c>
      <c r="P70" s="52">
        <f t="shared" si="42"/>
        <v>-4.4199442712823854E-2</v>
      </c>
    </row>
    <row r="71" spans="1:16" ht="20.100000000000001" customHeight="1" x14ac:dyDescent="0.25">
      <c r="A71" s="38" t="s">
        <v>180</v>
      </c>
      <c r="B71" s="19">
        <v>106870.11000000002</v>
      </c>
      <c r="C71" s="140">
        <v>106618.29999999999</v>
      </c>
      <c r="D71" s="247">
        <f t="shared" si="36"/>
        <v>7.047933143798403E-2</v>
      </c>
      <c r="E71" s="215">
        <f t="shared" si="37"/>
        <v>6.5867181683506401E-2</v>
      </c>
      <c r="F71" s="52">
        <f t="shared" si="38"/>
        <v>-2.3562247666819723E-3</v>
      </c>
      <c r="H71" s="19">
        <v>42874.281000000025</v>
      </c>
      <c r="I71" s="140">
        <v>43721.279999999955</v>
      </c>
      <c r="J71" s="214">
        <f t="shared" si="39"/>
        <v>9.7620569874932742E-2</v>
      </c>
      <c r="K71" s="215">
        <f t="shared" si="40"/>
        <v>9.5004482235439142E-2</v>
      </c>
      <c r="L71" s="59">
        <f t="shared" si="41"/>
        <v>1.9755410009089838E-2</v>
      </c>
      <c r="N71" s="40">
        <f t="shared" si="34"/>
        <v>4.0118121895822902</v>
      </c>
      <c r="O71" s="143">
        <f t="shared" si="35"/>
        <v>4.1007294244984172</v>
      </c>
      <c r="P71" s="52">
        <f t="shared" si="42"/>
        <v>2.2163857806460519E-2</v>
      </c>
    </row>
    <row r="72" spans="1:16" ht="20.100000000000001" customHeight="1" x14ac:dyDescent="0.25">
      <c r="A72" s="38" t="s">
        <v>181</v>
      </c>
      <c r="B72" s="19">
        <v>300917.29000000015</v>
      </c>
      <c r="C72" s="140">
        <v>305532.02000000019</v>
      </c>
      <c r="D72" s="247">
        <f t="shared" si="36"/>
        <v>0.1984507119654875</v>
      </c>
      <c r="E72" s="215">
        <f t="shared" si="37"/>
        <v>0.18875308527212237</v>
      </c>
      <c r="F72" s="52">
        <f t="shared" si="38"/>
        <v>1.5335542866280754E-2</v>
      </c>
      <c r="H72" s="19">
        <v>37624.030000000042</v>
      </c>
      <c r="I72" s="140">
        <v>36570.993999999992</v>
      </c>
      <c r="J72" s="214">
        <f t="shared" si="39"/>
        <v>8.5666258743594279E-2</v>
      </c>
      <c r="K72" s="215">
        <f t="shared" si="40"/>
        <v>7.9467214816340101E-2</v>
      </c>
      <c r="L72" s="59">
        <f t="shared" si="41"/>
        <v>-2.7988389335221395E-2</v>
      </c>
      <c r="N72" s="40">
        <f t="shared" si="34"/>
        <v>1.2503113397040106</v>
      </c>
      <c r="O72" s="143">
        <f t="shared" si="35"/>
        <v>1.1969610910175623</v>
      </c>
      <c r="P72" s="52">
        <f t="shared" si="42"/>
        <v>-4.266957116383354E-2</v>
      </c>
    </row>
    <row r="73" spans="1:16" ht="20.100000000000001" customHeight="1" x14ac:dyDescent="0.25">
      <c r="A73" s="38" t="s">
        <v>182</v>
      </c>
      <c r="B73" s="19">
        <v>46780.89999999998</v>
      </c>
      <c r="C73" s="140">
        <v>138164.97000000003</v>
      </c>
      <c r="D73" s="247">
        <f t="shared" si="36"/>
        <v>3.085134427266132E-2</v>
      </c>
      <c r="E73" s="215">
        <f t="shared" si="37"/>
        <v>8.5356239794540087E-2</v>
      </c>
      <c r="F73" s="52">
        <f t="shared" si="38"/>
        <v>1.9534483090321069</v>
      </c>
      <c r="H73" s="19">
        <v>9755.9749999999949</v>
      </c>
      <c r="I73" s="140">
        <v>29354.933000000005</v>
      </c>
      <c r="J73" s="214">
        <f t="shared" si="39"/>
        <v>2.2213406661807249E-2</v>
      </c>
      <c r="K73" s="215">
        <f t="shared" si="40"/>
        <v>6.3787021119258394E-2</v>
      </c>
      <c r="L73" s="59">
        <f t="shared" si="41"/>
        <v>2.0089184320378046</v>
      </c>
      <c r="N73" s="40">
        <f t="shared" si="34"/>
        <v>2.0854611604308597</v>
      </c>
      <c r="O73" s="143">
        <f t="shared" si="35"/>
        <v>2.1246292023224118</v>
      </c>
      <c r="P73" s="52">
        <f t="shared" si="42"/>
        <v>1.8781477514287496E-2</v>
      </c>
    </row>
    <row r="74" spans="1:16" ht="20.100000000000001" customHeight="1" x14ac:dyDescent="0.25">
      <c r="A74" s="38" t="s">
        <v>183</v>
      </c>
      <c r="B74" s="19">
        <v>80478.449999999983</v>
      </c>
      <c r="C74" s="140">
        <v>70871.449999999983</v>
      </c>
      <c r="D74" s="247">
        <f t="shared" si="36"/>
        <v>5.3074403602328318E-2</v>
      </c>
      <c r="E74" s="215">
        <f t="shared" si="37"/>
        <v>4.3783315559557209E-2</v>
      </c>
      <c r="F74" s="52">
        <f t="shared" si="38"/>
        <v>-0.11937357143434052</v>
      </c>
      <c r="H74" s="19">
        <v>28190.617999999991</v>
      </c>
      <c r="I74" s="140">
        <v>25032.255000000019</v>
      </c>
      <c r="J74" s="214">
        <f t="shared" si="39"/>
        <v>6.4187296675284986E-2</v>
      </c>
      <c r="K74" s="215">
        <f t="shared" si="40"/>
        <v>5.4394025642901737E-2</v>
      </c>
      <c r="L74" s="59">
        <f t="shared" si="41"/>
        <v>-0.11203596175152929</v>
      </c>
      <c r="N74" s="40">
        <f t="shared" si="34"/>
        <v>3.5028778511514567</v>
      </c>
      <c r="O74" s="143">
        <f t="shared" si="35"/>
        <v>3.5320647453946585</v>
      </c>
      <c r="P74" s="52">
        <f t="shared" si="42"/>
        <v>8.3322614956749426E-3</v>
      </c>
    </row>
    <row r="75" spans="1:16" ht="20.100000000000001" customHeight="1" x14ac:dyDescent="0.25">
      <c r="A75" s="38" t="s">
        <v>184</v>
      </c>
      <c r="B75" s="19">
        <v>4395.260000000002</v>
      </c>
      <c r="C75" s="140">
        <v>4468.5699999999979</v>
      </c>
      <c r="D75" s="247">
        <f t="shared" si="36"/>
        <v>2.8986120281537446E-3</v>
      </c>
      <c r="E75" s="215">
        <f t="shared" si="37"/>
        <v>2.7606153170278091E-3</v>
      </c>
      <c r="F75" s="52">
        <f t="shared" si="38"/>
        <v>1.6679331825647587E-2</v>
      </c>
      <c r="H75" s="19">
        <v>10956.287999999997</v>
      </c>
      <c r="I75" s="140">
        <v>11425.743</v>
      </c>
      <c r="J75" s="214">
        <f t="shared" si="39"/>
        <v>2.4946402676091203E-2</v>
      </c>
      <c r="K75" s="215">
        <f t="shared" si="40"/>
        <v>2.4827653670482525E-2</v>
      </c>
      <c r="L75" s="59">
        <f t="shared" si="41"/>
        <v>4.2847997423945385E-2</v>
      </c>
      <c r="N75" s="40">
        <f t="shared" si="34"/>
        <v>24.927508270272956</v>
      </c>
      <c r="O75" s="143">
        <f t="shared" si="35"/>
        <v>25.569126141024995</v>
      </c>
      <c r="P75" s="52">
        <f t="shared" si="42"/>
        <v>2.5739350431474704E-2</v>
      </c>
    </row>
    <row r="76" spans="1:16" ht="20.100000000000001" customHeight="1" x14ac:dyDescent="0.25">
      <c r="A76" s="38" t="s">
        <v>185</v>
      </c>
      <c r="B76" s="19">
        <v>35475.949999999997</v>
      </c>
      <c r="C76" s="140">
        <v>31303.569999999974</v>
      </c>
      <c r="D76" s="247">
        <f t="shared" si="36"/>
        <v>2.339588906689952E-2</v>
      </c>
      <c r="E76" s="215">
        <f t="shared" si="37"/>
        <v>1.9338874588437058E-2</v>
      </c>
      <c r="F76" s="52">
        <f t="shared" si="38"/>
        <v>-0.11761150864177064</v>
      </c>
      <c r="H76" s="19">
        <v>11106.885999999997</v>
      </c>
      <c r="I76" s="140">
        <v>10718.869999999997</v>
      </c>
      <c r="J76" s="214">
        <f t="shared" si="39"/>
        <v>2.5289299681921461E-2</v>
      </c>
      <c r="K76" s="215">
        <f t="shared" si="40"/>
        <v>2.3291648700563713E-2</v>
      </c>
      <c r="L76" s="59">
        <f t="shared" si="41"/>
        <v>-3.4934724278254024E-2</v>
      </c>
      <c r="N76" s="40">
        <f t="shared" si="34"/>
        <v>3.1308213028826564</v>
      </c>
      <c r="O76" s="143">
        <f t="shared" si="35"/>
        <v>3.4241685532991943</v>
      </c>
      <c r="P76" s="52">
        <f t="shared" si="42"/>
        <v>9.3696580557454029E-2</v>
      </c>
    </row>
    <row r="77" spans="1:16" ht="20.100000000000001" customHeight="1" x14ac:dyDescent="0.25">
      <c r="A77" s="38" t="s">
        <v>186</v>
      </c>
      <c r="B77" s="19">
        <v>15784.669999999998</v>
      </c>
      <c r="C77" s="140">
        <v>16950.749999999996</v>
      </c>
      <c r="D77" s="247">
        <f t="shared" si="36"/>
        <v>1.0409767413631399E-2</v>
      </c>
      <c r="E77" s="215">
        <f t="shared" si="37"/>
        <v>1.047191832848297E-2</v>
      </c>
      <c r="F77" s="52">
        <f t="shared" si="38"/>
        <v>7.3874208329980817E-2</v>
      </c>
      <c r="H77" s="19">
        <v>6671.165</v>
      </c>
      <c r="I77" s="140">
        <v>6507.8370000000023</v>
      </c>
      <c r="J77" s="214">
        <f t="shared" si="39"/>
        <v>1.5189594177210934E-2</v>
      </c>
      <c r="K77" s="215">
        <f t="shared" si="40"/>
        <v>1.414125306161289E-2</v>
      </c>
      <c r="L77" s="59">
        <f t="shared" si="41"/>
        <v>-2.4482680311459497E-2</v>
      </c>
      <c r="N77" s="40">
        <f t="shared" si="34"/>
        <v>4.2263569653340873</v>
      </c>
      <c r="O77" s="143">
        <f t="shared" si="35"/>
        <v>3.8392619795584286</v>
      </c>
      <c r="P77" s="52">
        <f t="shared" si="42"/>
        <v>-9.1590698313165186E-2</v>
      </c>
    </row>
    <row r="78" spans="1:16" ht="20.100000000000001" customHeight="1" x14ac:dyDescent="0.25">
      <c r="A78" s="38" t="s">
        <v>187</v>
      </c>
      <c r="B78" s="19">
        <v>86946.149999999951</v>
      </c>
      <c r="C78" s="140">
        <v>77379.17</v>
      </c>
      <c r="D78" s="247">
        <f t="shared" si="36"/>
        <v>5.7339760603845838E-2</v>
      </c>
      <c r="E78" s="215">
        <f t="shared" si="37"/>
        <v>4.7803687067876043E-2</v>
      </c>
      <c r="F78" s="52">
        <f t="shared" si="38"/>
        <v>-0.11003339423309666</v>
      </c>
      <c r="H78" s="19">
        <v>6715.6600000000044</v>
      </c>
      <c r="I78" s="140">
        <v>6197.9040000000041</v>
      </c>
      <c r="J78" s="214">
        <f t="shared" si="39"/>
        <v>1.5290904966692991E-2</v>
      </c>
      <c r="K78" s="215">
        <f t="shared" si="40"/>
        <v>1.3467781832209811E-2</v>
      </c>
      <c r="L78" s="59">
        <f t="shared" si="41"/>
        <v>-7.7096815502869412E-2</v>
      </c>
      <c r="N78" s="40">
        <f t="shared" si="34"/>
        <v>0.77239302717831759</v>
      </c>
      <c r="O78" s="143">
        <f t="shared" si="35"/>
        <v>0.80097835115057514</v>
      </c>
      <c r="P78" s="52">
        <f t="shared" si="42"/>
        <v>3.70087804607514E-2</v>
      </c>
    </row>
    <row r="79" spans="1:16" ht="20.100000000000001" customHeight="1" x14ac:dyDescent="0.25">
      <c r="A79" s="38" t="s">
        <v>188</v>
      </c>
      <c r="B79" s="19">
        <v>16319.890000000001</v>
      </c>
      <c r="C79" s="140">
        <v>13847.029999999997</v>
      </c>
      <c r="D79" s="247">
        <f t="shared" si="36"/>
        <v>1.0762737460843271E-2</v>
      </c>
      <c r="E79" s="215">
        <f t="shared" si="37"/>
        <v>8.5544868074895527E-3</v>
      </c>
      <c r="F79" s="52">
        <f t="shared" si="38"/>
        <v>-0.15152430561725624</v>
      </c>
      <c r="H79" s="19">
        <v>6336.0759999999982</v>
      </c>
      <c r="I79" s="140">
        <v>5417.685999999997</v>
      </c>
      <c r="J79" s="214">
        <f t="shared" si="39"/>
        <v>1.442662909941006E-2</v>
      </c>
      <c r="K79" s="215">
        <f t="shared" si="40"/>
        <v>1.1772401296215197E-2</v>
      </c>
      <c r="L79" s="59">
        <f t="shared" si="41"/>
        <v>-0.14494617804458176</v>
      </c>
      <c r="N79" s="40">
        <f t="shared" si="34"/>
        <v>3.8824256781142505</v>
      </c>
      <c r="O79" s="143">
        <f t="shared" si="35"/>
        <v>3.9125256462938247</v>
      </c>
      <c r="P79" s="52">
        <f t="shared" si="42"/>
        <v>7.7528768546045032E-3</v>
      </c>
    </row>
    <row r="80" spans="1:16" ht="20.100000000000001" customHeight="1" x14ac:dyDescent="0.25">
      <c r="A80" s="38" t="s">
        <v>189</v>
      </c>
      <c r="B80" s="19">
        <v>14353.499999999998</v>
      </c>
      <c r="C80" s="140">
        <v>21855.339999999997</v>
      </c>
      <c r="D80" s="247">
        <f t="shared" si="36"/>
        <v>9.4659309679301674E-3</v>
      </c>
      <c r="E80" s="215">
        <f t="shared" si="37"/>
        <v>1.3501900241654619E-2</v>
      </c>
      <c r="F80" s="52">
        <f t="shared" si="38"/>
        <v>0.52264883129550277</v>
      </c>
      <c r="H80" s="19">
        <v>3806.8389999999999</v>
      </c>
      <c r="I80" s="140">
        <v>5050.507999999998</v>
      </c>
      <c r="J80" s="214">
        <f t="shared" si="39"/>
        <v>8.6678023265770662E-3</v>
      </c>
      <c r="K80" s="215">
        <f t="shared" si="40"/>
        <v>1.0974539116099611E-2</v>
      </c>
      <c r="L80" s="59">
        <f t="shared" si="41"/>
        <v>0.32669335372470387</v>
      </c>
      <c r="N80" s="40">
        <f t="shared" si="34"/>
        <v>2.6522025986693141</v>
      </c>
      <c r="O80" s="143">
        <f t="shared" si="35"/>
        <v>2.3108805445259599</v>
      </c>
      <c r="P80" s="52">
        <f t="shared" si="42"/>
        <v>-0.12869380880427655</v>
      </c>
    </row>
    <row r="81" spans="1:16" ht="20.100000000000001" customHeight="1" x14ac:dyDescent="0.25">
      <c r="A81" s="38" t="s">
        <v>190</v>
      </c>
      <c r="B81" s="19">
        <v>9800.4100000000017</v>
      </c>
      <c r="C81" s="140">
        <v>11238.529999999999</v>
      </c>
      <c r="D81" s="247">
        <f t="shared" si="36"/>
        <v>6.4632322790547621E-3</v>
      </c>
      <c r="E81" s="215">
        <f t="shared" si="37"/>
        <v>6.9429947519847636E-3</v>
      </c>
      <c r="F81" s="52">
        <f t="shared" ref="F81:F86" si="43">(C81-B81)/B81</f>
        <v>0.14674079961960743</v>
      </c>
      <c r="H81" s="19">
        <v>3594.4070000000011</v>
      </c>
      <c r="I81" s="140">
        <v>4264.1229999999996</v>
      </c>
      <c r="J81" s="214">
        <f t="shared" si="39"/>
        <v>8.1841153138509145E-3</v>
      </c>
      <c r="K81" s="215">
        <f t="shared" si="40"/>
        <v>9.2657579513506436E-3</v>
      </c>
      <c r="L81" s="59">
        <f>(I81-H81)/H81</f>
        <v>0.18632169367575746</v>
      </c>
      <c r="N81" s="40">
        <f t="shared" si="34"/>
        <v>3.6676088041214605</v>
      </c>
      <c r="O81" s="143">
        <f t="shared" si="35"/>
        <v>3.7941999531967259</v>
      </c>
      <c r="P81" s="52">
        <f>(O81-N81)/N81</f>
        <v>3.4515990073153133E-2</v>
      </c>
    </row>
    <row r="82" spans="1:16" ht="20.100000000000001" customHeight="1" x14ac:dyDescent="0.25">
      <c r="A82" s="38" t="s">
        <v>194</v>
      </c>
      <c r="B82" s="19">
        <v>13651.989999999993</v>
      </c>
      <c r="C82" s="140">
        <v>13292.019999999999</v>
      </c>
      <c r="D82" s="247">
        <f t="shared" si="36"/>
        <v>9.0032950092223448E-3</v>
      </c>
      <c r="E82" s="215">
        <f t="shared" si="37"/>
        <v>8.2116099795326008E-3</v>
      </c>
      <c r="F82" s="52">
        <f>(C82-B82)/B82</f>
        <v>-2.6367584505994662E-2</v>
      </c>
      <c r="H82" s="19">
        <v>3545.3619999999978</v>
      </c>
      <c r="I82" s="140">
        <v>3380.7899999999986</v>
      </c>
      <c r="J82" s="214">
        <f t="shared" si="39"/>
        <v>8.0724446166906202E-3</v>
      </c>
      <c r="K82" s="215">
        <f t="shared" si="40"/>
        <v>7.3463129052203065E-3</v>
      </c>
      <c r="L82" s="59">
        <f>(I82-H82)/H82</f>
        <v>-4.6418955243498213E-2</v>
      </c>
      <c r="N82" s="40">
        <f t="shared" si="34"/>
        <v>2.59695619466466</v>
      </c>
      <c r="O82" s="143">
        <f t="shared" si="35"/>
        <v>2.5434734524925471</v>
      </c>
      <c r="P82" s="52">
        <f>(O82-N82)/N82</f>
        <v>-2.0594395193107611E-2</v>
      </c>
    </row>
    <row r="83" spans="1:16" ht="20.100000000000001" customHeight="1" x14ac:dyDescent="0.25">
      <c r="A83" s="38" t="s">
        <v>192</v>
      </c>
      <c r="B83" s="19">
        <v>8693.5200000000041</v>
      </c>
      <c r="C83" s="140">
        <v>11411.950000000006</v>
      </c>
      <c r="D83" s="247">
        <f t="shared" si="36"/>
        <v>5.7332539233162869E-3</v>
      </c>
      <c r="E83" s="215">
        <f t="shared" si="37"/>
        <v>7.0501310189066161E-3</v>
      </c>
      <c r="F83" s="52">
        <f>(C83-B83)/B83</f>
        <v>0.31269612308938161</v>
      </c>
      <c r="H83" s="19">
        <v>2845.4369999999994</v>
      </c>
      <c r="I83" s="140">
        <v>3323.7860000000005</v>
      </c>
      <c r="J83" s="214">
        <f t="shared" si="39"/>
        <v>6.4787834339010558E-3</v>
      </c>
      <c r="K83" s="215">
        <f t="shared" si="40"/>
        <v>7.2224456372595152E-3</v>
      </c>
      <c r="L83" s="59">
        <f>(I83-H83)/H83</f>
        <v>0.16811090879889493</v>
      </c>
      <c r="N83" s="40">
        <f t="shared" si="34"/>
        <v>3.2730551031112807</v>
      </c>
      <c r="O83" s="143">
        <f t="shared" si="35"/>
        <v>2.9125486879981062</v>
      </c>
      <c r="P83" s="52">
        <f>(O83-N83)/N83</f>
        <v>-0.11014370481281739</v>
      </c>
    </row>
    <row r="84" spans="1:16" ht="20.100000000000001" customHeight="1" x14ac:dyDescent="0.25">
      <c r="A84" s="38" t="s">
        <v>191</v>
      </c>
      <c r="B84" s="19">
        <v>9226.11</v>
      </c>
      <c r="C84" s="140">
        <v>13950.939999999999</v>
      </c>
      <c r="D84" s="247">
        <f t="shared" si="36"/>
        <v>6.084489522592414E-3</v>
      </c>
      <c r="E84" s="215">
        <f t="shared" si="37"/>
        <v>8.6186808421790332E-3</v>
      </c>
      <c r="F84" s="52">
        <f t="shared" si="43"/>
        <v>0.5121150734166402</v>
      </c>
      <c r="H84" s="19">
        <v>2053.6870000000008</v>
      </c>
      <c r="I84" s="140">
        <v>3191.9819999999995</v>
      </c>
      <c r="J84" s="214">
        <f t="shared" si="39"/>
        <v>4.6760456527478785E-3</v>
      </c>
      <c r="K84" s="215">
        <f t="shared" si="40"/>
        <v>6.9360411500953715E-3</v>
      </c>
      <c r="L84" s="59">
        <f t="shared" si="41"/>
        <v>0.55426898061875951</v>
      </c>
      <c r="N84" s="40">
        <f t="shared" si="34"/>
        <v>2.2259511321672956</v>
      </c>
      <c r="O84" s="143">
        <f t="shared" si="35"/>
        <v>2.2880049659736188</v>
      </c>
      <c r="P84" s="52">
        <f t="shared" si="42"/>
        <v>2.7877446593315175E-2</v>
      </c>
    </row>
    <row r="85" spans="1:16" ht="20.100000000000001" customHeight="1" x14ac:dyDescent="0.25">
      <c r="A85" s="38" t="s">
        <v>193</v>
      </c>
      <c r="B85" s="19">
        <v>5342.8400000000074</v>
      </c>
      <c r="C85" s="140">
        <v>4288.0600000000022</v>
      </c>
      <c r="D85" s="247">
        <f t="shared" si="36"/>
        <v>3.5235276840280137E-3</v>
      </c>
      <c r="E85" s="215">
        <f t="shared" si="37"/>
        <v>2.6490989547739612E-3</v>
      </c>
      <c r="F85" s="52">
        <f t="shared" si="43"/>
        <v>-0.19741935000861036</v>
      </c>
      <c r="H85" s="19">
        <v>3512.7579999999984</v>
      </c>
      <c r="I85" s="140">
        <v>3020.8769999999995</v>
      </c>
      <c r="J85" s="214">
        <f t="shared" si="39"/>
        <v>7.9982084782419718E-3</v>
      </c>
      <c r="K85" s="215">
        <f t="shared" si="40"/>
        <v>6.5642372611677182E-3</v>
      </c>
      <c r="L85" s="59">
        <f t="shared" si="41"/>
        <v>-0.14002701011569801</v>
      </c>
      <c r="N85" s="40">
        <f t="shared" si="34"/>
        <v>6.5747018439631235</v>
      </c>
      <c r="O85" s="143">
        <f t="shared" si="35"/>
        <v>7.044857114872455</v>
      </c>
      <c r="P85" s="52">
        <f t="shared" si="42"/>
        <v>7.1509747828493092E-2</v>
      </c>
    </row>
    <row r="86" spans="1:16" ht="20.100000000000001" customHeight="1" x14ac:dyDescent="0.25">
      <c r="A86" s="38" t="s">
        <v>195</v>
      </c>
      <c r="B86" s="19">
        <v>19713.809999999998</v>
      </c>
      <c r="C86" s="140">
        <v>24515.53999999999</v>
      </c>
      <c r="D86" s="247">
        <f t="shared" si="36"/>
        <v>1.3000979870755665E-2</v>
      </c>
      <c r="E86" s="215">
        <f t="shared" si="37"/>
        <v>1.5145331779340581E-2</v>
      </c>
      <c r="F86" s="52">
        <f t="shared" si="43"/>
        <v>0.24357189198840776</v>
      </c>
      <c r="H86" s="19">
        <v>2305.5390000000002</v>
      </c>
      <c r="I86" s="140">
        <v>2845.8720000000008</v>
      </c>
      <c r="J86" s="214">
        <f t="shared" si="39"/>
        <v>5.249488173314964E-3</v>
      </c>
      <c r="K86" s="215">
        <f t="shared" si="40"/>
        <v>6.1839588380837437E-3</v>
      </c>
      <c r="L86" s="59">
        <f t="shared" si="41"/>
        <v>0.23436298410046436</v>
      </c>
      <c r="N86" s="40">
        <f t="shared" si="34"/>
        <v>1.169504525000495</v>
      </c>
      <c r="O86" s="143">
        <f t="shared" si="35"/>
        <v>1.1608441013332775</v>
      </c>
      <c r="P86" s="52">
        <f t="shared" si="42"/>
        <v>-7.4052074892260508E-3</v>
      </c>
    </row>
    <row r="87" spans="1:16" ht="20.100000000000001" customHeight="1" x14ac:dyDescent="0.25">
      <c r="A87" s="38" t="s">
        <v>196</v>
      </c>
      <c r="B87" s="19">
        <v>5305.350000000004</v>
      </c>
      <c r="C87" s="140">
        <v>7369.6500000000005</v>
      </c>
      <c r="D87" s="247">
        <f t="shared" si="36"/>
        <v>3.4988035573698651E-3</v>
      </c>
      <c r="E87" s="215">
        <f t="shared" si="37"/>
        <v>4.5528588947099415E-3</v>
      </c>
      <c r="F87" s="52">
        <f t="shared" ref="F87:F88" si="44">(C87-B87)/B87</f>
        <v>0.38909779750628987</v>
      </c>
      <c r="H87" s="19">
        <v>1967.021</v>
      </c>
      <c r="I87" s="140">
        <v>2492.788</v>
      </c>
      <c r="J87" s="214">
        <f t="shared" si="39"/>
        <v>4.4787155958594376E-3</v>
      </c>
      <c r="K87" s="215">
        <f t="shared" si="40"/>
        <v>5.4167223206346227E-3</v>
      </c>
      <c r="L87" s="59">
        <f t="shared" ref="L87:L88" si="45">(I87-H87)/H87</f>
        <v>0.26729099485973973</v>
      </c>
      <c r="N87" s="40">
        <f t="shared" si="34"/>
        <v>3.7076177820501917</v>
      </c>
      <c r="O87" s="143">
        <f t="shared" si="35"/>
        <v>3.3825052750130604</v>
      </c>
      <c r="P87" s="52">
        <f t="shared" ref="P87:P88" si="46">(O87-N87)/N87</f>
        <v>-8.7687708428605779E-2</v>
      </c>
    </row>
    <row r="88" spans="1:16" ht="20.100000000000001" customHeight="1" x14ac:dyDescent="0.25">
      <c r="A88" s="38" t="s">
        <v>198</v>
      </c>
      <c r="B88" s="19">
        <v>6283.380000000001</v>
      </c>
      <c r="C88" s="140">
        <v>8731.739999999998</v>
      </c>
      <c r="D88" s="247">
        <f t="shared" si="36"/>
        <v>4.1438005591161097E-3</v>
      </c>
      <c r="E88" s="215">
        <f t="shared" si="37"/>
        <v>5.3943376042681233E-3</v>
      </c>
      <c r="F88" s="52">
        <f t="shared" si="44"/>
        <v>0.3896565224449256</v>
      </c>
      <c r="H88" s="19">
        <v>1631.3120000000004</v>
      </c>
      <c r="I88" s="140">
        <v>2406.7700000000004</v>
      </c>
      <c r="J88" s="214">
        <f t="shared" si="39"/>
        <v>3.7143388383309851E-3</v>
      </c>
      <c r="K88" s="215">
        <f t="shared" si="40"/>
        <v>5.229808864465728E-3</v>
      </c>
      <c r="L88" s="59">
        <f t="shared" si="45"/>
        <v>0.4753584844591347</v>
      </c>
      <c r="N88" s="40">
        <f t="shared" si="34"/>
        <v>2.5962332375250261</v>
      </c>
      <c r="O88" s="143">
        <f t="shared" si="35"/>
        <v>2.7563463868598936</v>
      </c>
      <c r="P88" s="52">
        <f t="shared" si="46"/>
        <v>6.1671327144514357E-2</v>
      </c>
    </row>
    <row r="89" spans="1:16" ht="20.100000000000001" customHeight="1" x14ac:dyDescent="0.25">
      <c r="A89" s="38" t="s">
        <v>197</v>
      </c>
      <c r="B89" s="19">
        <v>2392.3400000000006</v>
      </c>
      <c r="C89" s="140">
        <v>3337.7100000000005</v>
      </c>
      <c r="D89" s="247">
        <f t="shared" si="36"/>
        <v>1.5777145150533366E-3</v>
      </c>
      <c r="E89" s="215">
        <f t="shared" si="37"/>
        <v>2.0619870226486091E-3</v>
      </c>
      <c r="F89" s="52">
        <f t="shared" ref="F89:F94" si="47">(C89-B89)/B89</f>
        <v>0.39516540291095731</v>
      </c>
      <c r="H89" s="19">
        <v>1902.7730000000006</v>
      </c>
      <c r="I89" s="140">
        <v>2385.2070000000008</v>
      </c>
      <c r="J89" s="214">
        <f t="shared" si="39"/>
        <v>4.3324291456371096E-3</v>
      </c>
      <c r="K89" s="215">
        <f t="shared" si="40"/>
        <v>5.1829533824111597E-3</v>
      </c>
      <c r="L89" s="59">
        <f t="shared" ref="L89:L94" si="48">(I89-H89)/H89</f>
        <v>0.25354259283687547</v>
      </c>
      <c r="N89" s="40">
        <f t="shared" si="34"/>
        <v>7.953606092779455</v>
      </c>
      <c r="O89" s="143">
        <f t="shared" si="35"/>
        <v>7.1462379895197614</v>
      </c>
      <c r="P89" s="52">
        <f t="shared" ref="P89:P92" si="49">(O89-N89)/N89</f>
        <v>-0.10150969181044166</v>
      </c>
    </row>
    <row r="90" spans="1:16" ht="20.100000000000001" customHeight="1" x14ac:dyDescent="0.25">
      <c r="A90" s="38" t="s">
        <v>199</v>
      </c>
      <c r="B90" s="19">
        <v>37600.1</v>
      </c>
      <c r="C90" s="140">
        <v>31481.82</v>
      </c>
      <c r="D90" s="247">
        <f t="shared" si="36"/>
        <v>2.4796736056520788E-2</v>
      </c>
      <c r="E90" s="215">
        <f t="shared" si="37"/>
        <v>1.9448994756692289E-2</v>
      </c>
      <c r="F90" s="52">
        <f t="shared" si="47"/>
        <v>-0.16271978000058507</v>
      </c>
      <c r="H90" s="19">
        <v>1949.4310000000003</v>
      </c>
      <c r="I90" s="140">
        <v>1813.4839999999999</v>
      </c>
      <c r="J90" s="214">
        <f t="shared" si="39"/>
        <v>4.4386648758461961E-3</v>
      </c>
      <c r="K90" s="215">
        <f t="shared" si="40"/>
        <v>3.9406236153711255E-3</v>
      </c>
      <c r="L90" s="59">
        <f t="shared" si="48"/>
        <v>-6.9736759085087044E-2</v>
      </c>
      <c r="N90" s="40">
        <f t="shared" si="34"/>
        <v>0.51846431259491343</v>
      </c>
      <c r="O90" s="143">
        <f t="shared" si="35"/>
        <v>0.57604166468139384</v>
      </c>
      <c r="P90" s="52">
        <f t="shared" si="49"/>
        <v>0.11105364571440955</v>
      </c>
    </row>
    <row r="91" spans="1:16" ht="20.100000000000001" customHeight="1" x14ac:dyDescent="0.25">
      <c r="A91" s="38" t="s">
        <v>202</v>
      </c>
      <c r="B91" s="19">
        <v>5060.7000000000007</v>
      </c>
      <c r="C91" s="140">
        <v>7359.1399999999994</v>
      </c>
      <c r="D91" s="247">
        <f t="shared" si="36"/>
        <v>3.337460330191536E-3</v>
      </c>
      <c r="E91" s="215">
        <f t="shared" si="37"/>
        <v>4.5463659748313304E-3</v>
      </c>
      <c r="F91" s="52">
        <f t="shared" si="47"/>
        <v>0.45417432371015837</v>
      </c>
      <c r="H91" s="19">
        <v>1153.4659999999999</v>
      </c>
      <c r="I91" s="140">
        <v>1518.4079999999997</v>
      </c>
      <c r="J91" s="214">
        <f t="shared" si="39"/>
        <v>2.6263299494482277E-3</v>
      </c>
      <c r="K91" s="215">
        <f t="shared" si="40"/>
        <v>3.299436015188686E-3</v>
      </c>
      <c r="L91" s="59">
        <f t="shared" si="48"/>
        <v>0.31638730573766355</v>
      </c>
      <c r="N91" s="40">
        <f t="shared" si="34"/>
        <v>2.2792617622068088</v>
      </c>
      <c r="O91" s="143">
        <f t="shared" si="35"/>
        <v>2.0632954394127574</v>
      </c>
      <c r="P91" s="52">
        <f t="shared" si="49"/>
        <v>-9.47527512526469E-2</v>
      </c>
    </row>
    <row r="92" spans="1:16" ht="20.100000000000001" customHeight="1" x14ac:dyDescent="0.25">
      <c r="A92" s="38" t="s">
        <v>200</v>
      </c>
      <c r="B92" s="19">
        <v>4646.0199999999995</v>
      </c>
      <c r="C92" s="140">
        <v>3739.8700000000008</v>
      </c>
      <c r="D92" s="247">
        <f t="shared" si="36"/>
        <v>3.0639847142246088E-3</v>
      </c>
      <c r="E92" s="215">
        <f t="shared" si="37"/>
        <v>2.3104354202111189E-3</v>
      </c>
      <c r="F92" s="52">
        <f t="shared" si="47"/>
        <v>-0.19503790340979996</v>
      </c>
      <c r="H92" s="19">
        <v>1874.81</v>
      </c>
      <c r="I92" s="140">
        <v>1514.3629999999994</v>
      </c>
      <c r="J92" s="214">
        <f t="shared" si="39"/>
        <v>4.2687601130202641E-3</v>
      </c>
      <c r="K92" s="215">
        <f t="shared" si="40"/>
        <v>3.290646402198344E-3</v>
      </c>
      <c r="L92" s="59">
        <f t="shared" si="48"/>
        <v>-0.19225788213205636</v>
      </c>
      <c r="N92" s="40">
        <f t="shared" si="34"/>
        <v>4.0353033348973968</v>
      </c>
      <c r="O92" s="143">
        <f t="shared" si="35"/>
        <v>4.0492396794540966</v>
      </c>
      <c r="P92" s="52">
        <f t="shared" si="49"/>
        <v>3.4536051939833014E-3</v>
      </c>
    </row>
    <row r="93" spans="1:16" ht="20.100000000000001" customHeight="1" x14ac:dyDescent="0.25">
      <c r="A93" s="38" t="s">
        <v>203</v>
      </c>
      <c r="B93" s="19">
        <v>2152.6199999999994</v>
      </c>
      <c r="C93" s="140">
        <v>1546.5699999999995</v>
      </c>
      <c r="D93" s="247">
        <f t="shared" si="36"/>
        <v>1.419622553397139E-3</v>
      </c>
      <c r="E93" s="215">
        <f t="shared" si="37"/>
        <v>9.5544767808397309E-4</v>
      </c>
      <c r="F93" s="52">
        <f t="shared" si="47"/>
        <v>-0.28154063420390041</v>
      </c>
      <c r="H93" s="19">
        <v>1732.3639999999998</v>
      </c>
      <c r="I93" s="140">
        <v>1332.4440000000004</v>
      </c>
      <c r="J93" s="214">
        <f t="shared" si="39"/>
        <v>3.9444244187049546E-3</v>
      </c>
      <c r="K93" s="215">
        <f t="shared" si="40"/>
        <v>2.8953441511254392E-3</v>
      </c>
      <c r="L93" s="59">
        <f t="shared" si="48"/>
        <v>-0.23085217656335472</v>
      </c>
      <c r="N93" s="40">
        <f t="shared" ref="N93:N94" si="50">(H93/B93)*10</f>
        <v>8.0477000120783053</v>
      </c>
      <c r="O93" s="143">
        <f t="shared" ref="O93:O94" si="51">(I93/C93)*10</f>
        <v>8.6154781225550785</v>
      </c>
      <c r="P93" s="52">
        <f t="shared" ref="P93:P94" si="52">(O93-N93)/N93</f>
        <v>7.0551599789334771E-2</v>
      </c>
    </row>
    <row r="94" spans="1:16" ht="20.100000000000001" customHeight="1" x14ac:dyDescent="0.25">
      <c r="A94" s="38" t="s">
        <v>201</v>
      </c>
      <c r="B94" s="19">
        <v>2954.3099999999995</v>
      </c>
      <c r="C94" s="140">
        <v>3479.3799999999997</v>
      </c>
      <c r="D94" s="247">
        <f t="shared" si="36"/>
        <v>1.9483258102808217E-3</v>
      </c>
      <c r="E94" s="215">
        <f t="shared" si="37"/>
        <v>2.1495086172444926E-3</v>
      </c>
      <c r="F94" s="52">
        <f t="shared" si="47"/>
        <v>0.17773016372689401</v>
      </c>
      <c r="H94" s="19">
        <v>1034.624</v>
      </c>
      <c r="I94" s="140">
        <v>1332.3220000000001</v>
      </c>
      <c r="J94" s="214">
        <f t="shared" si="39"/>
        <v>2.3557382685037297E-3</v>
      </c>
      <c r="K94" s="215">
        <f t="shared" si="40"/>
        <v>2.895079050313369E-3</v>
      </c>
      <c r="L94" s="59">
        <f t="shared" si="48"/>
        <v>0.28773544785351984</v>
      </c>
      <c r="N94" s="40">
        <f t="shared" si="50"/>
        <v>3.5020833967999305</v>
      </c>
      <c r="O94" s="143">
        <f t="shared" si="51"/>
        <v>3.8291937069247979</v>
      </c>
      <c r="P94" s="52">
        <f t="shared" si="52"/>
        <v>9.3404489003251101E-2</v>
      </c>
    </row>
    <row r="95" spans="1:16" ht="20.100000000000001" customHeight="1" thickBot="1" x14ac:dyDescent="0.3">
      <c r="A95" s="8" t="s">
        <v>17</v>
      </c>
      <c r="B95" s="19">
        <f>B96-SUM(B68:B94)</f>
        <v>58642.609999999637</v>
      </c>
      <c r="C95" s="140">
        <f>C96-SUM(C68:C94)</f>
        <v>56289.999999999302</v>
      </c>
      <c r="D95" s="247">
        <f t="shared" si="36"/>
        <v>3.8673974852074265E-2</v>
      </c>
      <c r="E95" s="215">
        <f t="shared" si="37"/>
        <v>3.4775115125307093E-2</v>
      </c>
      <c r="F95" s="52">
        <f t="shared" si="38"/>
        <v>-4.011775737813085E-2</v>
      </c>
      <c r="H95" s="19">
        <f>H96-SUM(H68:H94)</f>
        <v>17000.153000000049</v>
      </c>
      <c r="I95" s="140">
        <f>I96-SUM(I68:I94)</f>
        <v>17889.140999999945</v>
      </c>
      <c r="J95" s="214">
        <f t="shared" si="39"/>
        <v>3.8707695735376912E-2</v>
      </c>
      <c r="K95" s="215">
        <f t="shared" si="40"/>
        <v>3.887234267482019E-2</v>
      </c>
      <c r="L95" s="59">
        <f t="shared" si="41"/>
        <v>5.2292941128229443E-2</v>
      </c>
      <c r="N95" s="40">
        <f t="shared" si="34"/>
        <v>2.8989420832395001</v>
      </c>
      <c r="O95" s="143">
        <f t="shared" si="35"/>
        <v>3.1780317996091965</v>
      </c>
      <c r="P95" s="52">
        <f t="shared" si="42"/>
        <v>9.6272953496821898E-2</v>
      </c>
    </row>
    <row r="96" spans="1:16" s="1" customFormat="1" ht="26.25" customHeight="1" thickBot="1" x14ac:dyDescent="0.3">
      <c r="A96" s="12" t="s">
        <v>18</v>
      </c>
      <c r="B96" s="17">
        <v>1516332.6300000001</v>
      </c>
      <c r="C96" s="145">
        <v>1618686.2299999995</v>
      </c>
      <c r="D96" s="243">
        <f>SUM(D68:D95)</f>
        <v>0.99999999999999978</v>
      </c>
      <c r="E96" s="244">
        <f>SUM(E68:E95)</f>
        <v>0.99999999999999989</v>
      </c>
      <c r="F96" s="57">
        <f t="shared" si="38"/>
        <v>6.7500756743590878E-2</v>
      </c>
      <c r="H96" s="17">
        <v>439193.10299999989</v>
      </c>
      <c r="I96" s="145">
        <v>460202.28699999989</v>
      </c>
      <c r="J96" s="255">
        <f t="shared" si="39"/>
        <v>1</v>
      </c>
      <c r="K96" s="244">
        <f t="shared" si="40"/>
        <v>1</v>
      </c>
      <c r="L96" s="60">
        <f t="shared" si="41"/>
        <v>4.7835869590147032E-2</v>
      </c>
      <c r="N96" s="37">
        <f t="shared" si="34"/>
        <v>2.8964166193534977</v>
      </c>
      <c r="O96" s="150">
        <f t="shared" si="35"/>
        <v>2.8430604923351948</v>
      </c>
      <c r="P96" s="57">
        <f t="shared" si="42"/>
        <v>-1.8421426897561596E-2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214</v>
      </c>
    </row>
    <row r="3" spans="1:17" ht="8.25" customHeight="1" thickBot="1" x14ac:dyDescent="0.3"/>
    <row r="4" spans="1:17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7" x14ac:dyDescent="0.25">
      <c r="A5" s="374"/>
      <c r="B5" s="368" t="s">
        <v>67</v>
      </c>
      <c r="C5" s="362"/>
      <c r="D5" s="368" t="str">
        <f>B5</f>
        <v>out</v>
      </c>
      <c r="E5" s="362"/>
      <c r="F5" s="131" t="s">
        <v>147</v>
      </c>
      <c r="H5" s="356" t="str">
        <f>B5</f>
        <v>out</v>
      </c>
      <c r="I5" s="362"/>
      <c r="J5" s="368" t="str">
        <f>B5</f>
        <v>out</v>
      </c>
      <c r="K5" s="357"/>
      <c r="L5" s="131" t="str">
        <f>F5</f>
        <v>2024 /2023</v>
      </c>
      <c r="N5" s="356" t="str">
        <f>B5</f>
        <v>out</v>
      </c>
      <c r="O5" s="357"/>
      <c r="P5" s="131" t="str">
        <f>L5</f>
        <v>2024 /2023</v>
      </c>
    </row>
    <row r="6" spans="1:17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179</v>
      </c>
      <c r="B7" s="19">
        <v>21294.220000000008</v>
      </c>
      <c r="C7" s="147">
        <v>31211.139999999996</v>
      </c>
      <c r="D7" s="214">
        <f>B7/$B$33</f>
        <v>7.5538821352568744E-2</v>
      </c>
      <c r="E7" s="246">
        <f>C7/$C$33</f>
        <v>8.9158484343987723E-2</v>
      </c>
      <c r="F7" s="52">
        <f>(C7-B7)/B7</f>
        <v>0.46570947421412867</v>
      </c>
      <c r="H7" s="19">
        <v>8462.1489999999994</v>
      </c>
      <c r="I7" s="147">
        <v>14241.562000000002</v>
      </c>
      <c r="J7" s="214">
        <f t="shared" ref="J7:J32" si="0">H7/$H$33</f>
        <v>9.6105498310897833E-2</v>
      </c>
      <c r="K7" s="246">
        <f>I7/$I$33</f>
        <v>0.12947575597820549</v>
      </c>
      <c r="L7" s="52">
        <f>(I7-H7)/H7</f>
        <v>0.68297225681088847</v>
      </c>
      <c r="N7" s="40">
        <f t="shared" ref="N7:O33" si="1">(H7/B7)*10</f>
        <v>3.9739182745364685</v>
      </c>
      <c r="O7" s="149">
        <f t="shared" si="1"/>
        <v>4.562973989415319</v>
      </c>
      <c r="P7" s="52">
        <f>(O7-N7)/N7</f>
        <v>0.14823045522936928</v>
      </c>
      <c r="Q7" s="2"/>
    </row>
    <row r="8" spans="1:17" ht="20.100000000000001" customHeight="1" x14ac:dyDescent="0.25">
      <c r="A8" s="8" t="s">
        <v>155</v>
      </c>
      <c r="B8" s="19">
        <v>30750.81</v>
      </c>
      <c r="C8" s="140">
        <v>31072.579999999998</v>
      </c>
      <c r="D8" s="214">
        <f t="shared" ref="D8:D32" si="2">B8/$B$33</f>
        <v>0.1090849978556051</v>
      </c>
      <c r="E8" s="215">
        <f t="shared" ref="E8:E32" si="3">C8/$C$33</f>
        <v>8.8762670554722006E-2</v>
      </c>
      <c r="F8" s="52">
        <f t="shared" ref="F8:F33" si="4">(C8-B8)/B8</f>
        <v>1.0463789409124404E-2</v>
      </c>
      <c r="H8" s="19">
        <v>9385.2989999999991</v>
      </c>
      <c r="I8" s="140">
        <v>9884.1159999999982</v>
      </c>
      <c r="J8" s="214">
        <f t="shared" si="0"/>
        <v>0.10658980800169922</v>
      </c>
      <c r="K8" s="215">
        <f t="shared" ref="K8:K32" si="5">I8/$I$33</f>
        <v>8.9860465535752054E-2</v>
      </c>
      <c r="L8" s="52">
        <f t="shared" ref="L8:L33" si="6">(I8-H8)/H8</f>
        <v>5.3148759565358458E-2</v>
      </c>
      <c r="N8" s="40">
        <f t="shared" si="1"/>
        <v>3.0520493606509875</v>
      </c>
      <c r="O8" s="143">
        <f t="shared" si="1"/>
        <v>3.1809769256366867</v>
      </c>
      <c r="P8" s="52">
        <f t="shared" ref="P8:P33" si="7">(O8-N8)/N8</f>
        <v>4.2242948835597961E-2</v>
      </c>
      <c r="Q8" s="2"/>
    </row>
    <row r="9" spans="1:17" ht="20.100000000000001" customHeight="1" x14ac:dyDescent="0.25">
      <c r="A9" s="8" t="s">
        <v>177</v>
      </c>
      <c r="B9" s="19">
        <v>17036.050000000003</v>
      </c>
      <c r="C9" s="140">
        <v>21004.519999999997</v>
      </c>
      <c r="D9" s="214">
        <f t="shared" si="2"/>
        <v>6.0433448020327976E-2</v>
      </c>
      <c r="E9" s="215">
        <f t="shared" si="3"/>
        <v>6.0002011063132493E-2</v>
      </c>
      <c r="F9" s="52">
        <f t="shared" si="4"/>
        <v>0.23294543042547969</v>
      </c>
      <c r="H9" s="19">
        <v>7721.6229999999996</v>
      </c>
      <c r="I9" s="140">
        <v>9254.5650000000005</v>
      </c>
      <c r="J9" s="214">
        <f t="shared" si="0"/>
        <v>8.7695268209516258E-2</v>
      </c>
      <c r="K9" s="215">
        <f t="shared" si="5"/>
        <v>8.4136964725108176E-2</v>
      </c>
      <c r="L9" s="52">
        <f t="shared" si="6"/>
        <v>0.19852587985712344</v>
      </c>
      <c r="N9" s="40">
        <f t="shared" si="1"/>
        <v>4.5325195687967561</v>
      </c>
      <c r="O9" s="143">
        <f t="shared" si="1"/>
        <v>4.4059873779548404</v>
      </c>
      <c r="P9" s="52">
        <f t="shared" si="7"/>
        <v>-2.7916523893906999E-2</v>
      </c>
      <c r="Q9" s="2"/>
    </row>
    <row r="10" spans="1:17" ht="20.100000000000001" customHeight="1" x14ac:dyDescent="0.25">
      <c r="A10" s="8" t="s">
        <v>178</v>
      </c>
      <c r="B10" s="19">
        <v>26964.159999999993</v>
      </c>
      <c r="C10" s="140">
        <v>28117.829999999998</v>
      </c>
      <c r="D10" s="214">
        <f t="shared" si="2"/>
        <v>9.565228804633738E-2</v>
      </c>
      <c r="E10" s="215">
        <f t="shared" si="3"/>
        <v>8.0322061476828743E-2</v>
      </c>
      <c r="F10" s="52">
        <f t="shared" si="4"/>
        <v>4.2785312058673655E-2</v>
      </c>
      <c r="H10" s="19">
        <v>8091.1989999999996</v>
      </c>
      <c r="I10" s="140">
        <v>7920.3739999999989</v>
      </c>
      <c r="J10" s="214">
        <f t="shared" si="0"/>
        <v>9.1892580930404116E-2</v>
      </c>
      <c r="K10" s="215">
        <f t="shared" si="5"/>
        <v>7.2007298867927755E-2</v>
      </c>
      <c r="L10" s="52">
        <f t="shared" si="6"/>
        <v>-2.111244575742121E-2</v>
      </c>
      <c r="N10" s="40">
        <f t="shared" si="1"/>
        <v>3.0007235530422611</v>
      </c>
      <c r="O10" s="143">
        <f t="shared" si="1"/>
        <v>2.8168510870148937</v>
      </c>
      <c r="P10" s="52">
        <f t="shared" si="7"/>
        <v>-6.1276043186633995E-2</v>
      </c>
      <c r="Q10" s="2"/>
    </row>
    <row r="11" spans="1:17" ht="20.100000000000001" customHeight="1" x14ac:dyDescent="0.25">
      <c r="A11" s="8" t="s">
        <v>181</v>
      </c>
      <c r="B11" s="19">
        <v>25132.62</v>
      </c>
      <c r="C11" s="140">
        <v>42046.179999999993</v>
      </c>
      <c r="D11" s="214">
        <f t="shared" si="2"/>
        <v>8.9155108395705285E-2</v>
      </c>
      <c r="E11" s="215">
        <f t="shared" si="3"/>
        <v>0.1201101171330009</v>
      </c>
      <c r="F11" s="52">
        <f t="shared" si="4"/>
        <v>0.67297241592798507</v>
      </c>
      <c r="H11" s="19">
        <v>4089.6320000000001</v>
      </c>
      <c r="I11" s="140">
        <v>7178.3719999999976</v>
      </c>
      <c r="J11" s="214">
        <f t="shared" si="0"/>
        <v>4.6446372105737412E-2</v>
      </c>
      <c r="K11" s="215">
        <f t="shared" si="5"/>
        <v>6.5261460884191103E-2</v>
      </c>
      <c r="L11" s="52">
        <f t="shared" si="6"/>
        <v>0.75526110906800359</v>
      </c>
      <c r="N11" s="40">
        <f t="shared" si="1"/>
        <v>1.6272207195270529</v>
      </c>
      <c r="O11" s="143">
        <f t="shared" si="1"/>
        <v>1.7072590185362855</v>
      </c>
      <c r="P11" s="52">
        <f t="shared" si="7"/>
        <v>4.9187118900806182E-2</v>
      </c>
      <c r="Q11" s="2"/>
    </row>
    <row r="12" spans="1:17" ht="20.100000000000001" customHeight="1" x14ac:dyDescent="0.25">
      <c r="A12" s="8" t="s">
        <v>159</v>
      </c>
      <c r="B12" s="19">
        <v>16505.509999999998</v>
      </c>
      <c r="C12" s="140">
        <v>16994.379999999997</v>
      </c>
      <c r="D12" s="214">
        <f t="shared" si="2"/>
        <v>5.8551417766090338E-2</v>
      </c>
      <c r="E12" s="215">
        <f t="shared" si="3"/>
        <v>4.8546549826945701E-2</v>
      </c>
      <c r="F12" s="52">
        <f t="shared" si="4"/>
        <v>2.9618594033144024E-2</v>
      </c>
      <c r="H12" s="19">
        <v>6130.646999999999</v>
      </c>
      <c r="I12" s="140">
        <v>7074.8379999999997</v>
      </c>
      <c r="J12" s="214">
        <f t="shared" si="0"/>
        <v>6.9626389809871084E-2</v>
      </c>
      <c r="K12" s="215">
        <f t="shared" si="5"/>
        <v>6.4320191736927115E-2</v>
      </c>
      <c r="L12" s="52">
        <f t="shared" si="6"/>
        <v>0.15401164020697994</v>
      </c>
      <c r="N12" s="40">
        <f t="shared" si="1"/>
        <v>3.7143032841760117</v>
      </c>
      <c r="O12" s="143">
        <f t="shared" si="1"/>
        <v>4.1630456656847743</v>
      </c>
      <c r="P12" s="52">
        <f t="shared" si="7"/>
        <v>0.12081468506369222</v>
      </c>
      <c r="Q12" s="2"/>
    </row>
    <row r="13" spans="1:17" ht="20.100000000000001" customHeight="1" x14ac:dyDescent="0.25">
      <c r="A13" s="8" t="s">
        <v>180</v>
      </c>
      <c r="B13" s="19">
        <v>12062.140000000001</v>
      </c>
      <c r="C13" s="140">
        <v>13203.449999999999</v>
      </c>
      <c r="D13" s="214">
        <f t="shared" si="2"/>
        <v>4.2789068516699516E-2</v>
      </c>
      <c r="E13" s="215">
        <f t="shared" si="3"/>
        <v>3.7717289086897331E-2</v>
      </c>
      <c r="F13" s="52">
        <f t="shared" si="4"/>
        <v>9.4619196925255181E-2</v>
      </c>
      <c r="H13" s="19">
        <v>5145</v>
      </c>
      <c r="I13" s="140">
        <v>5900.9579999999987</v>
      </c>
      <c r="J13" s="214">
        <f t="shared" si="0"/>
        <v>5.843229524906373E-2</v>
      </c>
      <c r="K13" s="215">
        <f t="shared" si="5"/>
        <v>5.364797752140104E-2</v>
      </c>
      <c r="L13" s="52">
        <f t="shared" si="6"/>
        <v>0.1469306122448977</v>
      </c>
      <c r="N13" s="40">
        <f t="shared" si="1"/>
        <v>4.2654122734440154</v>
      </c>
      <c r="O13" s="143">
        <f t="shared" si="1"/>
        <v>4.4692546266316748</v>
      </c>
      <c r="P13" s="52">
        <f t="shared" si="7"/>
        <v>4.7789601595315728E-2</v>
      </c>
      <c r="Q13" s="2"/>
    </row>
    <row r="14" spans="1:17" ht="20.100000000000001" customHeight="1" x14ac:dyDescent="0.25">
      <c r="A14" s="8" t="s">
        <v>157</v>
      </c>
      <c r="B14" s="19">
        <v>15493.980000000003</v>
      </c>
      <c r="C14" s="140">
        <v>19500.78</v>
      </c>
      <c r="D14" s="214">
        <f t="shared" si="2"/>
        <v>5.4963130241928219E-2</v>
      </c>
      <c r="E14" s="215">
        <f t="shared" si="3"/>
        <v>5.5706391638547938E-2</v>
      </c>
      <c r="F14" s="52">
        <f t="shared" si="4"/>
        <v>0.25860366413277897</v>
      </c>
      <c r="H14" s="19">
        <v>4862.9229999999998</v>
      </c>
      <c r="I14" s="140">
        <v>5140.4430000000002</v>
      </c>
      <c r="J14" s="214">
        <f t="shared" si="0"/>
        <v>5.5228717688914034E-2</v>
      </c>
      <c r="K14" s="215">
        <f t="shared" si="5"/>
        <v>4.6733830424490967E-2</v>
      </c>
      <c r="L14" s="52">
        <f t="shared" si="6"/>
        <v>5.7068557326529837E-2</v>
      </c>
      <c r="N14" s="40">
        <f t="shared" si="1"/>
        <v>3.1385886647588279</v>
      </c>
      <c r="O14" s="143">
        <f t="shared" si="1"/>
        <v>2.6360191746176307</v>
      </c>
      <c r="P14" s="52">
        <f t="shared" si="7"/>
        <v>-0.16012594953401296</v>
      </c>
      <c r="Q14" s="2"/>
    </row>
    <row r="15" spans="1:17" ht="20.100000000000001" customHeight="1" x14ac:dyDescent="0.25">
      <c r="A15" s="8" t="s">
        <v>158</v>
      </c>
      <c r="B15" s="19">
        <v>11321.37</v>
      </c>
      <c r="C15" s="140">
        <v>11621.48</v>
      </c>
      <c r="D15" s="214">
        <f t="shared" si="2"/>
        <v>4.0161271269684023E-2</v>
      </c>
      <c r="E15" s="215">
        <f t="shared" si="3"/>
        <v>3.319819598495815E-2</v>
      </c>
      <c r="F15" s="52">
        <f t="shared" si="4"/>
        <v>2.6508275941869115E-2</v>
      </c>
      <c r="H15" s="19">
        <v>4323.1339999999991</v>
      </c>
      <c r="I15" s="140">
        <v>4586.0359999999991</v>
      </c>
      <c r="J15" s="214">
        <f t="shared" si="0"/>
        <v>4.909827838469695E-2</v>
      </c>
      <c r="K15" s="215">
        <f t="shared" si="5"/>
        <v>4.169349387681389E-2</v>
      </c>
      <c r="L15" s="52">
        <f t="shared" si="6"/>
        <v>6.0812826990789576E-2</v>
      </c>
      <c r="N15" s="40">
        <f t="shared" si="1"/>
        <v>3.81856082788567</v>
      </c>
      <c r="O15" s="143">
        <f t="shared" si="1"/>
        <v>3.9461720882366098</v>
      </c>
      <c r="P15" s="52">
        <f t="shared" si="7"/>
        <v>3.3418679471867406E-2</v>
      </c>
      <c r="Q15" s="2"/>
    </row>
    <row r="16" spans="1:17" ht="20.100000000000001" customHeight="1" x14ac:dyDescent="0.25">
      <c r="A16" s="8" t="s">
        <v>160</v>
      </c>
      <c r="B16" s="19">
        <v>5194.67</v>
      </c>
      <c r="C16" s="140">
        <v>7053.9699999999993</v>
      </c>
      <c r="D16" s="214">
        <f t="shared" si="2"/>
        <v>1.8427500472689214E-2</v>
      </c>
      <c r="E16" s="215">
        <f t="shared" si="3"/>
        <v>2.0150538359315268E-2</v>
      </c>
      <c r="F16" s="52">
        <f t="shared" si="4"/>
        <v>0.35792456498680364</v>
      </c>
      <c r="H16" s="19">
        <v>3416.0669999999996</v>
      </c>
      <c r="I16" s="140">
        <v>4393.1710000000003</v>
      </c>
      <c r="J16" s="214">
        <f t="shared" si="0"/>
        <v>3.8796624982426309E-2</v>
      </c>
      <c r="K16" s="215">
        <f t="shared" si="5"/>
        <v>3.9940080755645264E-2</v>
      </c>
      <c r="L16" s="52">
        <f t="shared" si="6"/>
        <v>0.28603186061631719</v>
      </c>
      <c r="N16" s="40">
        <f t="shared" si="1"/>
        <v>6.57610011800557</v>
      </c>
      <c r="O16" s="143">
        <f t="shared" si="1"/>
        <v>6.2279411451990878</v>
      </c>
      <c r="P16" s="52">
        <f t="shared" si="7"/>
        <v>-5.2943076680540789E-2</v>
      </c>
      <c r="Q16" s="2"/>
    </row>
    <row r="17" spans="1:17" ht="20.100000000000001" customHeight="1" x14ac:dyDescent="0.25">
      <c r="A17" s="8" t="s">
        <v>156</v>
      </c>
      <c r="B17" s="19">
        <v>12853.05</v>
      </c>
      <c r="C17" s="140">
        <v>16665.960000000003</v>
      </c>
      <c r="D17" s="214">
        <f t="shared" si="2"/>
        <v>4.5594731705863527E-2</v>
      </c>
      <c r="E17" s="215">
        <f t="shared" si="3"/>
        <v>4.7608377449126375E-2</v>
      </c>
      <c r="F17" s="52">
        <f t="shared" si="4"/>
        <v>0.29665410155566219</v>
      </c>
      <c r="H17" s="19">
        <v>3055.9880000000003</v>
      </c>
      <c r="I17" s="140">
        <v>3968.7819999999997</v>
      </c>
      <c r="J17" s="214">
        <f t="shared" si="0"/>
        <v>3.4707170669309187E-2</v>
      </c>
      <c r="K17" s="215">
        <f t="shared" si="5"/>
        <v>3.6081790028558255E-2</v>
      </c>
      <c r="L17" s="52">
        <f t="shared" si="6"/>
        <v>0.29869030899335969</v>
      </c>
      <c r="N17" s="40">
        <f t="shared" si="1"/>
        <v>2.3776364364878377</v>
      </c>
      <c r="O17" s="143">
        <f t="shared" si="1"/>
        <v>2.3813701700952112</v>
      </c>
      <c r="P17" s="52">
        <f t="shared" si="7"/>
        <v>1.5703551434839398E-3</v>
      </c>
      <c r="Q17" s="2"/>
    </row>
    <row r="18" spans="1:17" ht="20.100000000000001" customHeight="1" x14ac:dyDescent="0.25">
      <c r="A18" s="8" t="s">
        <v>182</v>
      </c>
      <c r="B18" s="19">
        <v>2916.8199999999997</v>
      </c>
      <c r="C18" s="140">
        <v>18799.11</v>
      </c>
      <c r="D18" s="214">
        <f t="shared" si="2"/>
        <v>1.0347086904220931E-2</v>
      </c>
      <c r="E18" s="215">
        <f t="shared" si="3"/>
        <v>5.3701984439398991E-2</v>
      </c>
      <c r="F18" s="52">
        <f t="shared" si="4"/>
        <v>5.4450703163033722</v>
      </c>
      <c r="H18" s="19">
        <v>630.14300000000003</v>
      </c>
      <c r="I18" s="140">
        <v>3692.6030000000001</v>
      </c>
      <c r="J18" s="214">
        <f t="shared" si="0"/>
        <v>7.1565989941945124E-3</v>
      </c>
      <c r="K18" s="215">
        <f t="shared" si="5"/>
        <v>3.3570935895401742E-2</v>
      </c>
      <c r="L18" s="52">
        <f t="shared" si="6"/>
        <v>4.8599444887906396</v>
      </c>
      <c r="N18" s="40">
        <f t="shared" si="1"/>
        <v>2.1603767116243038</v>
      </c>
      <c r="O18" s="143">
        <f t="shared" si="1"/>
        <v>1.9642435200389805</v>
      </c>
      <c r="P18" s="52">
        <f t="shared" si="7"/>
        <v>-9.0786570013457649E-2</v>
      </c>
      <c r="Q18" s="2"/>
    </row>
    <row r="19" spans="1:17" ht="20.100000000000001" customHeight="1" x14ac:dyDescent="0.25">
      <c r="A19" s="8" t="s">
        <v>183</v>
      </c>
      <c r="B19" s="19">
        <v>8304.9400000000023</v>
      </c>
      <c r="C19" s="140">
        <v>7630.87</v>
      </c>
      <c r="D19" s="214">
        <f t="shared" si="2"/>
        <v>2.946082922989441E-2</v>
      </c>
      <c r="E19" s="215">
        <f t="shared" si="3"/>
        <v>2.17985246109564E-2</v>
      </c>
      <c r="F19" s="52">
        <f t="shared" si="4"/>
        <v>-8.1164945201290112E-2</v>
      </c>
      <c r="H19" s="19">
        <v>3308.9590000000003</v>
      </c>
      <c r="I19" s="140">
        <v>3175.2630000000008</v>
      </c>
      <c r="J19" s="214">
        <f t="shared" si="0"/>
        <v>3.7580188387764175E-2</v>
      </c>
      <c r="K19" s="215">
        <f t="shared" si="5"/>
        <v>2.8867590321526863E-2</v>
      </c>
      <c r="L19" s="52">
        <f t="shared" si="6"/>
        <v>-4.0404247982522436E-2</v>
      </c>
      <c r="N19" s="40">
        <f t="shared" si="1"/>
        <v>3.9843261962157457</v>
      </c>
      <c r="O19" s="143">
        <f t="shared" si="1"/>
        <v>4.1610759978875294</v>
      </c>
      <c r="P19" s="52">
        <f t="shared" si="7"/>
        <v>4.4361277909338352E-2</v>
      </c>
      <c r="Q19" s="2"/>
    </row>
    <row r="20" spans="1:17" ht="20.100000000000001" customHeight="1" x14ac:dyDescent="0.25">
      <c r="A20" s="8" t="s">
        <v>161</v>
      </c>
      <c r="B20" s="19">
        <v>11939.87</v>
      </c>
      <c r="C20" s="140">
        <v>15167.81</v>
      </c>
      <c r="D20" s="214">
        <f t="shared" si="2"/>
        <v>4.2355329610706316E-2</v>
      </c>
      <c r="E20" s="215">
        <f t="shared" si="3"/>
        <v>4.3328726551403782E-2</v>
      </c>
      <c r="F20" s="52">
        <f t="shared" si="4"/>
        <v>0.27034967717403946</v>
      </c>
      <c r="H20" s="19">
        <v>1807.8420000000001</v>
      </c>
      <c r="I20" s="140">
        <v>2425.835</v>
      </c>
      <c r="J20" s="214">
        <f t="shared" si="0"/>
        <v>2.0531847912081218E-2</v>
      </c>
      <c r="K20" s="215">
        <f t="shared" si="5"/>
        <v>2.2054239591372777E-2</v>
      </c>
      <c r="L20" s="52">
        <f t="shared" si="6"/>
        <v>0.34184016081051327</v>
      </c>
      <c r="N20" s="40">
        <f t="shared" si="1"/>
        <v>1.5141220130537434</v>
      </c>
      <c r="O20" s="143">
        <f t="shared" si="1"/>
        <v>1.5993310833930541</v>
      </c>
      <c r="P20" s="52">
        <f t="shared" si="7"/>
        <v>5.6276224508127679E-2</v>
      </c>
      <c r="Q20" s="2"/>
    </row>
    <row r="21" spans="1:17" ht="20.100000000000001" customHeight="1" x14ac:dyDescent="0.25">
      <c r="A21" s="8" t="s">
        <v>162</v>
      </c>
      <c r="B21" s="19">
        <v>5806.7099999999973</v>
      </c>
      <c r="C21" s="140">
        <v>7792.6200000000017</v>
      </c>
      <c r="D21" s="214">
        <f t="shared" si="2"/>
        <v>2.0598642699106801E-2</v>
      </c>
      <c r="E21" s="215">
        <f t="shared" si="3"/>
        <v>2.2260583505397301E-2</v>
      </c>
      <c r="F21" s="52">
        <f t="shared" si="4"/>
        <v>0.34200261421700157</v>
      </c>
      <c r="H21" s="19">
        <v>1678.4899999999998</v>
      </c>
      <c r="I21" s="140">
        <v>2239.64</v>
      </c>
      <c r="J21" s="214">
        <f t="shared" si="0"/>
        <v>1.9062783916929244E-2</v>
      </c>
      <c r="K21" s="215">
        <f t="shared" si="5"/>
        <v>2.0361466117201757E-2</v>
      </c>
      <c r="L21" s="52">
        <f t="shared" si="6"/>
        <v>0.334318345655917</v>
      </c>
      <c r="N21" s="40">
        <f t="shared" si="1"/>
        <v>2.8906041458932865</v>
      </c>
      <c r="O21" s="143">
        <f t="shared" si="1"/>
        <v>2.874052629282577</v>
      </c>
      <c r="P21" s="52">
        <f t="shared" si="7"/>
        <v>-5.7259713801436464E-3</v>
      </c>
      <c r="Q21" s="2"/>
    </row>
    <row r="22" spans="1:17" ht="20.100000000000001" customHeight="1" x14ac:dyDescent="0.25">
      <c r="A22" s="8" t="s">
        <v>185</v>
      </c>
      <c r="B22" s="19">
        <v>4066.6700000000005</v>
      </c>
      <c r="C22" s="140">
        <v>3559.4199999999996</v>
      </c>
      <c r="D22" s="214">
        <f t="shared" si="2"/>
        <v>1.4426048882271839E-2</v>
      </c>
      <c r="E22" s="215">
        <f t="shared" si="3"/>
        <v>1.0167923771566076E-2</v>
      </c>
      <c r="F22" s="52">
        <f t="shared" si="4"/>
        <v>-0.12473350431679994</v>
      </c>
      <c r="H22" s="19">
        <v>1447.0530000000001</v>
      </c>
      <c r="I22" s="140">
        <v>1734.1270000000002</v>
      </c>
      <c r="J22" s="214">
        <f t="shared" si="0"/>
        <v>1.6434330055790751E-2</v>
      </c>
      <c r="K22" s="215">
        <f t="shared" si="5"/>
        <v>1.5765644547081108E-2</v>
      </c>
      <c r="L22" s="52">
        <f t="shared" si="6"/>
        <v>0.19838526992446029</v>
      </c>
      <c r="N22" s="40">
        <f t="shared" si="1"/>
        <v>3.5583241325212027</v>
      </c>
      <c r="O22" s="143">
        <f t="shared" si="1"/>
        <v>4.8719370009720695</v>
      </c>
      <c r="P22" s="52">
        <f t="shared" si="7"/>
        <v>0.36916616348835091</v>
      </c>
      <c r="Q22" s="2"/>
    </row>
    <row r="23" spans="1:17" ht="20.100000000000001" customHeight="1" x14ac:dyDescent="0.25">
      <c r="A23" s="8" t="s">
        <v>184</v>
      </c>
      <c r="B23" s="19">
        <v>544.28000000000009</v>
      </c>
      <c r="C23" s="140">
        <v>539.02</v>
      </c>
      <c r="D23" s="214">
        <f t="shared" si="2"/>
        <v>1.9307713400996188E-3</v>
      </c>
      <c r="E23" s="215">
        <f t="shared" si="3"/>
        <v>1.5397773433170423E-3</v>
      </c>
      <c r="F23" s="52">
        <f t="shared" si="4"/>
        <v>-9.6641434555745278E-3</v>
      </c>
      <c r="H23" s="19">
        <v>1403.9460000000001</v>
      </c>
      <c r="I23" s="140">
        <v>1453.4699999999998</v>
      </c>
      <c r="J23" s="214">
        <f t="shared" si="0"/>
        <v>1.5944759414138393E-2</v>
      </c>
      <c r="K23" s="215">
        <f t="shared" si="5"/>
        <v>1.321407911868391E-2</v>
      </c>
      <c r="L23" s="52">
        <f t="shared" si="6"/>
        <v>3.5274860998927064E-2</v>
      </c>
      <c r="N23" s="40">
        <f t="shared" si="1"/>
        <v>25.794554273535681</v>
      </c>
      <c r="O23" s="143">
        <f t="shared" si="1"/>
        <v>26.965047679121366</v>
      </c>
      <c r="P23" s="52">
        <f t="shared" si="7"/>
        <v>4.5377539505947979E-2</v>
      </c>
      <c r="Q23" s="2"/>
    </row>
    <row r="24" spans="1:17" ht="20.100000000000001" customHeight="1" x14ac:dyDescent="0.25">
      <c r="A24" s="8" t="s">
        <v>166</v>
      </c>
      <c r="B24" s="19">
        <v>2963.3999999999996</v>
      </c>
      <c r="C24" s="140">
        <v>3130.67</v>
      </c>
      <c r="D24" s="214">
        <f t="shared" si="2"/>
        <v>1.0512324151633733E-2</v>
      </c>
      <c r="E24" s="215">
        <f t="shared" si="3"/>
        <v>8.9431463311238271E-3</v>
      </c>
      <c r="F24" s="52">
        <f t="shared" si="4"/>
        <v>5.6445299318350697E-2</v>
      </c>
      <c r="H24" s="19">
        <v>1229.5100000000002</v>
      </c>
      <c r="I24" s="140">
        <v>1336.2699999999998</v>
      </c>
      <c r="J24" s="214">
        <f t="shared" si="0"/>
        <v>1.3963671784582382E-2</v>
      </c>
      <c r="K24" s="215">
        <f t="shared" si="5"/>
        <v>1.214856688058491E-2</v>
      </c>
      <c r="L24" s="52">
        <f t="shared" si="6"/>
        <v>8.6831339314035277E-2</v>
      </c>
      <c r="N24" s="40">
        <f t="shared" si="1"/>
        <v>4.1489842748194654</v>
      </c>
      <c r="O24" s="143">
        <f t="shared" si="1"/>
        <v>4.2683195609885418</v>
      </c>
      <c r="P24" s="52">
        <f t="shared" si="7"/>
        <v>2.8762530360341997E-2</v>
      </c>
      <c r="Q24" s="2"/>
    </row>
    <row r="25" spans="1:17" ht="20.100000000000001" customHeight="1" x14ac:dyDescent="0.25">
      <c r="A25" s="8" t="s">
        <v>187</v>
      </c>
      <c r="B25" s="19">
        <v>13694.140000000003</v>
      </c>
      <c r="C25" s="140">
        <v>12038.130000000001</v>
      </c>
      <c r="D25" s="214">
        <f t="shared" si="2"/>
        <v>4.8578402732622539E-2</v>
      </c>
      <c r="E25" s="215">
        <f t="shared" si="3"/>
        <v>3.4388408277810076E-2</v>
      </c>
      <c r="F25" s="52">
        <f t="shared" si="4"/>
        <v>-0.12092836790043053</v>
      </c>
      <c r="H25" s="19">
        <v>1115.3390000000004</v>
      </c>
      <c r="I25" s="140">
        <v>1031.5550000000003</v>
      </c>
      <c r="J25" s="214">
        <f t="shared" si="0"/>
        <v>1.26670199710001E-2</v>
      </c>
      <c r="K25" s="215">
        <f t="shared" si="5"/>
        <v>9.3782805185342582E-3</v>
      </c>
      <c r="L25" s="52">
        <f t="shared" si="6"/>
        <v>-7.5119761794396209E-2</v>
      </c>
      <c r="N25" s="40">
        <f t="shared" si="1"/>
        <v>0.8144644351525544</v>
      </c>
      <c r="O25" s="143">
        <f t="shared" si="1"/>
        <v>0.85690634674986921</v>
      </c>
      <c r="P25" s="52">
        <f t="shared" si="7"/>
        <v>5.2110208580642525E-2</v>
      </c>
      <c r="Q25" s="2"/>
    </row>
    <row r="26" spans="1:17" ht="20.100000000000001" customHeight="1" x14ac:dyDescent="0.25">
      <c r="A26" s="8" t="s">
        <v>188</v>
      </c>
      <c r="B26" s="19">
        <v>1774.6100000000001</v>
      </c>
      <c r="C26" s="140">
        <v>1919.48</v>
      </c>
      <c r="D26" s="214">
        <f t="shared" si="2"/>
        <v>6.2952269564455505E-3</v>
      </c>
      <c r="E26" s="215">
        <f t="shared" si="3"/>
        <v>5.483232189807793E-3</v>
      </c>
      <c r="F26" s="52">
        <f t="shared" si="4"/>
        <v>8.1634838077098565E-2</v>
      </c>
      <c r="H26" s="19">
        <v>616.72899999999993</v>
      </c>
      <c r="I26" s="140">
        <v>976.69799999999998</v>
      </c>
      <c r="J26" s="214">
        <f t="shared" si="0"/>
        <v>7.0042548137336869E-3</v>
      </c>
      <c r="K26" s="215">
        <f t="shared" si="5"/>
        <v>8.8795535147339396E-3</v>
      </c>
      <c r="L26" s="52">
        <f t="shared" si="6"/>
        <v>0.58367451506253165</v>
      </c>
      <c r="N26" s="40">
        <f t="shared" si="1"/>
        <v>3.4752931630048285</v>
      </c>
      <c r="O26" s="143">
        <f t="shared" si="1"/>
        <v>5.0883468439368995</v>
      </c>
      <c r="P26" s="52">
        <f t="shared" si="7"/>
        <v>0.46414895241165294</v>
      </c>
      <c r="Q26" s="2"/>
    </row>
    <row r="27" spans="1:17" ht="20.100000000000001" customHeight="1" x14ac:dyDescent="0.25">
      <c r="A27" s="8" t="s">
        <v>164</v>
      </c>
      <c r="B27" s="19">
        <v>3756.6199999999994</v>
      </c>
      <c r="C27" s="140">
        <v>3032.690000000001</v>
      </c>
      <c r="D27" s="214">
        <f t="shared" si="2"/>
        <v>1.3326181802831313E-2</v>
      </c>
      <c r="E27" s="215">
        <f t="shared" si="3"/>
        <v>8.6632543343552419E-3</v>
      </c>
      <c r="F27" s="52">
        <f t="shared" si="4"/>
        <v>-0.192707806485617</v>
      </c>
      <c r="H27" s="19">
        <v>1056.8900000000003</v>
      </c>
      <c r="I27" s="140">
        <v>811.17400000000009</v>
      </c>
      <c r="J27" s="214">
        <f t="shared" si="0"/>
        <v>1.2003208654185225E-2</v>
      </c>
      <c r="K27" s="215">
        <f t="shared" si="5"/>
        <v>7.374708397847431E-3</v>
      </c>
      <c r="L27" s="52">
        <f t="shared" si="6"/>
        <v>-0.23248966306805832</v>
      </c>
      <c r="N27" s="40">
        <f t="shared" si="1"/>
        <v>2.8134067326479668</v>
      </c>
      <c r="O27" s="143">
        <f t="shared" si="1"/>
        <v>2.6747672858089677</v>
      </c>
      <c r="P27" s="52">
        <f t="shared" si="7"/>
        <v>-4.9278138574905671E-2</v>
      </c>
      <c r="Q27" s="2"/>
    </row>
    <row r="28" spans="1:17" ht="20.100000000000001" customHeight="1" x14ac:dyDescent="0.25">
      <c r="A28" s="8" t="s">
        <v>165</v>
      </c>
      <c r="B28" s="19">
        <v>3191.95</v>
      </c>
      <c r="C28" s="140">
        <v>2537.3999999999996</v>
      </c>
      <c r="D28" s="214">
        <f t="shared" si="2"/>
        <v>1.1323079258894276E-2</v>
      </c>
      <c r="E28" s="215">
        <f t="shared" si="3"/>
        <v>7.2483971484038857E-3</v>
      </c>
      <c r="F28" s="52">
        <f t="shared" si="4"/>
        <v>-0.20506273594511198</v>
      </c>
      <c r="H28" s="19">
        <v>815.88199999999995</v>
      </c>
      <c r="I28" s="140">
        <v>807.48599999999988</v>
      </c>
      <c r="J28" s="214">
        <f t="shared" si="0"/>
        <v>9.2660559596494871E-3</v>
      </c>
      <c r="K28" s="215">
        <f t="shared" si="5"/>
        <v>7.3411793096724368E-3</v>
      </c>
      <c r="L28" s="52">
        <f t="shared" si="6"/>
        <v>-1.0290703802755879E-2</v>
      </c>
      <c r="N28" s="40">
        <f t="shared" si="1"/>
        <v>2.5560613418129985</v>
      </c>
      <c r="O28" s="143">
        <f t="shared" si="1"/>
        <v>3.1823362497044219</v>
      </c>
      <c r="P28" s="52">
        <f t="shared" si="7"/>
        <v>0.24501560179585144</v>
      </c>
      <c r="Q28" s="2"/>
    </row>
    <row r="29" spans="1:17" ht="20.100000000000001" customHeight="1" x14ac:dyDescent="0.25">
      <c r="A29" s="8" t="s">
        <v>194</v>
      </c>
      <c r="B29" s="19">
        <v>2388.2700000000004</v>
      </c>
      <c r="C29" s="140">
        <v>2765.25</v>
      </c>
      <c r="D29" s="214">
        <f t="shared" si="2"/>
        <v>8.472115948445132E-3</v>
      </c>
      <c r="E29" s="215">
        <f t="shared" si="3"/>
        <v>7.8992788738960536E-3</v>
      </c>
      <c r="F29" s="52">
        <f t="shared" si="4"/>
        <v>0.15784647464482637</v>
      </c>
      <c r="H29" s="19">
        <v>576.21400000000006</v>
      </c>
      <c r="I29" s="140">
        <v>793.952</v>
      </c>
      <c r="J29" s="214">
        <f t="shared" si="0"/>
        <v>6.5441217832155505E-3</v>
      </c>
      <c r="K29" s="215">
        <f t="shared" si="5"/>
        <v>7.2181362838155102E-3</v>
      </c>
      <c r="L29" s="52">
        <f t="shared" si="6"/>
        <v>0.37787696932042597</v>
      </c>
      <c r="N29" s="40">
        <f t="shared" si="1"/>
        <v>2.412683658045363</v>
      </c>
      <c r="O29" s="143">
        <f t="shared" si="1"/>
        <v>2.8711762046831208</v>
      </c>
      <c r="P29" s="52">
        <f t="shared" si="7"/>
        <v>0.19003425712644229</v>
      </c>
      <c r="Q29" s="2"/>
    </row>
    <row r="30" spans="1:17" ht="20.100000000000001" customHeight="1" x14ac:dyDescent="0.25">
      <c r="A30" s="8" t="s">
        <v>189</v>
      </c>
      <c r="B30" s="19">
        <v>2347.08</v>
      </c>
      <c r="C30" s="140">
        <v>2833.47</v>
      </c>
      <c r="D30" s="214">
        <f t="shared" si="2"/>
        <v>8.3259991124439853E-3</v>
      </c>
      <c r="E30" s="215">
        <f t="shared" si="3"/>
        <v>8.0941577473350509E-3</v>
      </c>
      <c r="F30" s="52">
        <f t="shared" si="4"/>
        <v>0.20723196482437747</v>
      </c>
      <c r="H30" s="19">
        <v>701.48099999999988</v>
      </c>
      <c r="I30" s="140">
        <v>685.37199999999996</v>
      </c>
      <c r="J30" s="214">
        <f t="shared" si="0"/>
        <v>7.9667920123631612E-3</v>
      </c>
      <c r="K30" s="215">
        <f t="shared" si="5"/>
        <v>6.2309919253446099E-3</v>
      </c>
      <c r="L30" s="52">
        <f t="shared" si="6"/>
        <v>-2.2964271305993926E-2</v>
      </c>
      <c r="N30" s="40">
        <f t="shared" si="1"/>
        <v>2.9887391993455692</v>
      </c>
      <c r="O30" s="143">
        <f t="shared" si="1"/>
        <v>2.4188433263807276</v>
      </c>
      <c r="P30" s="52">
        <f t="shared" si="7"/>
        <v>-0.19068103134914854</v>
      </c>
      <c r="Q30" s="2"/>
    </row>
    <row r="31" spans="1:17" ht="20.100000000000001" customHeight="1" x14ac:dyDescent="0.25">
      <c r="A31" s="8" t="s">
        <v>190</v>
      </c>
      <c r="B31" s="19">
        <v>1069.0999999999997</v>
      </c>
      <c r="C31" s="140">
        <v>1711.4999999999998</v>
      </c>
      <c r="D31" s="214">
        <f t="shared" si="2"/>
        <v>3.7925105454922124E-3</v>
      </c>
      <c r="E31" s="215">
        <f t="shared" si="3"/>
        <v>4.8891115785817179E-3</v>
      </c>
      <c r="F31" s="52">
        <f t="shared" si="4"/>
        <v>0.60087924422411398</v>
      </c>
      <c r="H31" s="19">
        <v>460.26699999999994</v>
      </c>
      <c r="I31" s="140">
        <v>600.80299999999988</v>
      </c>
      <c r="J31" s="214">
        <f t="shared" si="0"/>
        <v>5.2272997545968532E-3</v>
      </c>
      <c r="K31" s="215">
        <f t="shared" si="5"/>
        <v>5.4621412046637697E-3</v>
      </c>
      <c r="L31" s="52">
        <f t="shared" si="6"/>
        <v>0.30533581595030701</v>
      </c>
      <c r="N31" s="40">
        <f t="shared" ref="N31" si="8">(H31/B31)*10</f>
        <v>4.3051819287250961</v>
      </c>
      <c r="O31" s="143">
        <f t="shared" ref="O31" si="9">(I31/C31)*10</f>
        <v>3.5103885480572594</v>
      </c>
      <c r="P31" s="52">
        <f t="shared" ref="P31" si="10">(O31-N31)/N31</f>
        <v>-0.18461319261906331</v>
      </c>
      <c r="Q31" s="2"/>
    </row>
    <row r="32" spans="1:17" ht="20.100000000000001" customHeight="1" thickBot="1" x14ac:dyDescent="0.3">
      <c r="A32" s="8" t="s">
        <v>17</v>
      </c>
      <c r="B32" s="196">
        <f>B33-SUM(B7:B31)</f>
        <v>22524.659999999887</v>
      </c>
      <c r="C32" s="119">
        <f>C33-SUM(C7:C31)</f>
        <v>28113.890000000189</v>
      </c>
      <c r="D32" s="214">
        <f t="shared" si="2"/>
        <v>7.9903667181392024E-2</v>
      </c>
      <c r="E32" s="215">
        <f t="shared" si="3"/>
        <v>8.0310806379184169E-2</v>
      </c>
      <c r="F32" s="52">
        <f t="shared" si="4"/>
        <v>0.24813826268633266</v>
      </c>
      <c r="H32" s="196">
        <f>H33-SUM(H7:H31)</f>
        <v>6518.2169999999605</v>
      </c>
      <c r="I32" s="119">
        <f>I33-SUM(I7:I31)</f>
        <v>8686.5790000000125</v>
      </c>
      <c r="J32" s="214">
        <f t="shared" si="0"/>
        <v>7.4028062243238893E-2</v>
      </c>
      <c r="K32" s="215">
        <f t="shared" si="5"/>
        <v>7.8973176038513587E-2</v>
      </c>
      <c r="L32" s="52">
        <f t="shared" si="6"/>
        <v>0.33266183068162125</v>
      </c>
      <c r="N32" s="40">
        <f t="shared" si="1"/>
        <v>2.8938137135033308</v>
      </c>
      <c r="O32" s="143">
        <f t="shared" si="1"/>
        <v>3.0897819547561554</v>
      </c>
      <c r="P32" s="52">
        <f t="shared" si="7"/>
        <v>6.7719715453134668E-2</v>
      </c>
      <c r="Q32" s="2"/>
    </row>
    <row r="33" spans="1:17" ht="26.25" customHeight="1" thickBot="1" x14ac:dyDescent="0.3">
      <c r="A33" s="35" t="s">
        <v>18</v>
      </c>
      <c r="B33" s="36">
        <v>281897.6999999999</v>
      </c>
      <c r="C33" s="148">
        <v>350063.60000000015</v>
      </c>
      <c r="D33" s="251">
        <f>SUM(D7:D32)</f>
        <v>1.0000000000000002</v>
      </c>
      <c r="E33" s="252">
        <f>SUM(E7:E32)</f>
        <v>1</v>
      </c>
      <c r="F33" s="57">
        <f t="shared" si="4"/>
        <v>0.24181077036102203</v>
      </c>
      <c r="G33" s="56"/>
      <c r="H33" s="36">
        <v>88050.622999999978</v>
      </c>
      <c r="I33" s="148">
        <v>109994.04400000004</v>
      </c>
      <c r="J33" s="251">
        <f>SUM(J7:J32)</f>
        <v>0.99999999999999978</v>
      </c>
      <c r="K33" s="252">
        <f>SUM(K7:K32)</f>
        <v>0.99999999999999978</v>
      </c>
      <c r="L33" s="57">
        <f t="shared" si="6"/>
        <v>0.24921369380884523</v>
      </c>
      <c r="M33" s="56"/>
      <c r="N33" s="37">
        <f t="shared" si="1"/>
        <v>3.123495615608074</v>
      </c>
      <c r="O33" s="150">
        <f t="shared" si="1"/>
        <v>3.1421160040632614</v>
      </c>
      <c r="P33" s="57">
        <f t="shared" si="7"/>
        <v>5.9613941387148262E-3</v>
      </c>
      <c r="Q33" s="2"/>
    </row>
    <row r="35" spans="1:17" ht="15.75" thickBot="1" x14ac:dyDescent="0.3"/>
    <row r="36" spans="1:17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7" x14ac:dyDescent="0.25">
      <c r="A37" s="374"/>
      <c r="B37" s="368" t="str">
        <f>B5</f>
        <v>out</v>
      </c>
      <c r="C37" s="362"/>
      <c r="D37" s="368" t="str">
        <f>B37</f>
        <v>out</v>
      </c>
      <c r="E37" s="362"/>
      <c r="F37" s="131" t="str">
        <f>F5</f>
        <v>2024 /2023</v>
      </c>
      <c r="H37" s="356" t="str">
        <f>B37</f>
        <v>out</v>
      </c>
      <c r="I37" s="362"/>
      <c r="J37" s="368" t="str">
        <f>B37</f>
        <v>out</v>
      </c>
      <c r="K37" s="357"/>
      <c r="L37" s="131" t="str">
        <f>F37</f>
        <v>2024 /2023</v>
      </c>
      <c r="N37" s="356" t="str">
        <f>B37</f>
        <v>out</v>
      </c>
      <c r="O37" s="357"/>
      <c r="P37" s="131" t="str">
        <f>F37</f>
        <v>2024 /2023</v>
      </c>
    </row>
    <row r="38" spans="1:17" ht="19.5" customHeight="1" thickBot="1" x14ac:dyDescent="0.3">
      <c r="A38" s="375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155</v>
      </c>
      <c r="B39" s="19">
        <v>30750.81</v>
      </c>
      <c r="C39" s="147">
        <v>31072.579999999998</v>
      </c>
      <c r="D39" s="247">
        <f>B39/$B$62</f>
        <v>0.24340779991028583</v>
      </c>
      <c r="E39" s="246">
        <f>C39/$C$62</f>
        <v>0.21948145507442157</v>
      </c>
      <c r="F39" s="52">
        <f>(C39-B39)/B39</f>
        <v>1.0463789409124404E-2</v>
      </c>
      <c r="H39" s="39">
        <v>9385.2989999999991</v>
      </c>
      <c r="I39" s="147">
        <v>9884.1159999999982</v>
      </c>
      <c r="J39" s="250">
        <f>H39/$H$62</f>
        <v>0.23311536602578833</v>
      </c>
      <c r="K39" s="246">
        <f>I39/$I$62</f>
        <v>0.21800206102605374</v>
      </c>
      <c r="L39" s="52">
        <f>(I39-H39)/H39</f>
        <v>5.3148759565358458E-2</v>
      </c>
      <c r="N39" s="40">
        <f t="shared" ref="N39:O62" si="11">(H39/B39)*10</f>
        <v>3.0520493606509875</v>
      </c>
      <c r="O39" s="149">
        <f t="shared" si="11"/>
        <v>3.1809769256366867</v>
      </c>
      <c r="P39" s="52">
        <f>(O39-N39)/N39</f>
        <v>4.2242948835597961E-2</v>
      </c>
    </row>
    <row r="40" spans="1:17" ht="20.100000000000001" customHeight="1" x14ac:dyDescent="0.25">
      <c r="A40" s="38" t="s">
        <v>159</v>
      </c>
      <c r="B40" s="19">
        <v>16505.509999999998</v>
      </c>
      <c r="C40" s="140">
        <v>16994.379999999997</v>
      </c>
      <c r="D40" s="247">
        <f t="shared" ref="D40:D61" si="12">B40/$B$62</f>
        <v>0.13064923738585166</v>
      </c>
      <c r="E40" s="215">
        <f t="shared" ref="E40:E61" si="13">C40/$C$62</f>
        <v>0.12003995968431486</v>
      </c>
      <c r="F40" s="52">
        <f t="shared" ref="F40:F62" si="14">(C40-B40)/B40</f>
        <v>2.9618594033144024E-2</v>
      </c>
      <c r="H40" s="19">
        <v>6130.646999999999</v>
      </c>
      <c r="I40" s="140">
        <v>7074.8379999999997</v>
      </c>
      <c r="J40" s="247">
        <f t="shared" ref="J40:J62" si="15">H40/$H$62</f>
        <v>0.15227517198758408</v>
      </c>
      <c r="K40" s="215">
        <f t="shared" ref="K40:K62" si="16">I40/$I$62</f>
        <v>0.15604119431878827</v>
      </c>
      <c r="L40" s="52">
        <f t="shared" ref="L40:L62" si="17">(I40-H40)/H40</f>
        <v>0.15401164020697994</v>
      </c>
      <c r="N40" s="40">
        <f t="shared" si="11"/>
        <v>3.7143032841760117</v>
      </c>
      <c r="O40" s="143">
        <f t="shared" si="11"/>
        <v>4.1630456656847743</v>
      </c>
      <c r="P40" s="52">
        <f t="shared" ref="P40:P62" si="18">(O40-N40)/N40</f>
        <v>0.12081468506369222</v>
      </c>
    </row>
    <row r="41" spans="1:17" ht="20.100000000000001" customHeight="1" x14ac:dyDescent="0.25">
      <c r="A41" s="38" t="s">
        <v>157</v>
      </c>
      <c r="B41" s="19">
        <v>15493.980000000003</v>
      </c>
      <c r="C41" s="140">
        <v>19500.78</v>
      </c>
      <c r="D41" s="247">
        <f t="shared" si="12"/>
        <v>0.12264247945514187</v>
      </c>
      <c r="E41" s="215">
        <f t="shared" si="13"/>
        <v>0.13774393917357936</v>
      </c>
      <c r="F41" s="52">
        <f t="shared" si="14"/>
        <v>0.25860366413277897</v>
      </c>
      <c r="H41" s="19">
        <v>4862.9229999999998</v>
      </c>
      <c r="I41" s="140">
        <v>5140.4430000000002</v>
      </c>
      <c r="J41" s="247">
        <f t="shared" si="15"/>
        <v>0.12078699624809233</v>
      </c>
      <c r="K41" s="215">
        <f t="shared" si="16"/>
        <v>0.11337656990133979</v>
      </c>
      <c r="L41" s="52">
        <f t="shared" si="17"/>
        <v>5.7068557326529837E-2</v>
      </c>
      <c r="N41" s="40">
        <f t="shared" si="11"/>
        <v>3.1385886647588279</v>
      </c>
      <c r="O41" s="143">
        <f t="shared" si="11"/>
        <v>2.6360191746176307</v>
      </c>
      <c r="P41" s="52">
        <f t="shared" si="18"/>
        <v>-0.16012594953401296</v>
      </c>
    </row>
    <row r="42" spans="1:17" ht="20.100000000000001" customHeight="1" x14ac:dyDescent="0.25">
      <c r="A42" s="38" t="s">
        <v>158</v>
      </c>
      <c r="B42" s="19">
        <v>11321.37</v>
      </c>
      <c r="C42" s="140">
        <v>11621.48</v>
      </c>
      <c r="D42" s="247">
        <f t="shared" si="12"/>
        <v>8.961421711071392E-2</v>
      </c>
      <c r="E42" s="215">
        <f t="shared" si="13"/>
        <v>8.208843103850047E-2</v>
      </c>
      <c r="F42" s="52">
        <f t="shared" si="14"/>
        <v>2.6508275941869115E-2</v>
      </c>
      <c r="H42" s="19">
        <v>4323.1339999999991</v>
      </c>
      <c r="I42" s="140">
        <v>4586.0359999999991</v>
      </c>
      <c r="J42" s="247">
        <f t="shared" si="15"/>
        <v>0.10737952672456469</v>
      </c>
      <c r="K42" s="215">
        <f t="shared" si="16"/>
        <v>0.10114868137319305</v>
      </c>
      <c r="L42" s="52">
        <f t="shared" si="17"/>
        <v>6.0812826990789576E-2</v>
      </c>
      <c r="N42" s="40">
        <f t="shared" si="11"/>
        <v>3.81856082788567</v>
      </c>
      <c r="O42" s="143">
        <f t="shared" si="11"/>
        <v>3.9461720882366098</v>
      </c>
      <c r="P42" s="52">
        <f t="shared" si="18"/>
        <v>3.3418679471867406E-2</v>
      </c>
    </row>
    <row r="43" spans="1:17" ht="20.100000000000001" customHeight="1" x14ac:dyDescent="0.25">
      <c r="A43" s="38" t="s">
        <v>160</v>
      </c>
      <c r="B43" s="19">
        <v>5194.67</v>
      </c>
      <c r="C43" s="140">
        <v>7053.9699999999993</v>
      </c>
      <c r="D43" s="247">
        <f t="shared" si="12"/>
        <v>4.1118370409103516E-2</v>
      </c>
      <c r="E43" s="215">
        <f t="shared" si="13"/>
        <v>4.9825782077037611E-2</v>
      </c>
      <c r="F43" s="52">
        <f t="shared" si="14"/>
        <v>0.35792456498680364</v>
      </c>
      <c r="H43" s="19">
        <v>3416.0669999999996</v>
      </c>
      <c r="I43" s="140">
        <v>4393.1710000000003</v>
      </c>
      <c r="J43" s="247">
        <f t="shared" si="15"/>
        <v>8.4849476726699555E-2</v>
      </c>
      <c r="K43" s="215">
        <f t="shared" si="16"/>
        <v>9.6894889987115665E-2</v>
      </c>
      <c r="L43" s="52">
        <f t="shared" si="17"/>
        <v>0.28603186061631719</v>
      </c>
      <c r="N43" s="40">
        <f t="shared" si="11"/>
        <v>6.57610011800557</v>
      </c>
      <c r="O43" s="143">
        <f t="shared" si="11"/>
        <v>6.2279411451990878</v>
      </c>
      <c r="P43" s="52">
        <f t="shared" si="18"/>
        <v>-5.2943076680540789E-2</v>
      </c>
    </row>
    <row r="44" spans="1:17" ht="20.100000000000001" customHeight="1" x14ac:dyDescent="0.25">
      <c r="A44" s="38" t="s">
        <v>156</v>
      </c>
      <c r="B44" s="19">
        <v>12853.05</v>
      </c>
      <c r="C44" s="140">
        <v>16665.960000000003</v>
      </c>
      <c r="D44" s="247">
        <f t="shared" si="12"/>
        <v>0.10173821836357803</v>
      </c>
      <c r="E44" s="215">
        <f t="shared" si="13"/>
        <v>0.11772016198886953</v>
      </c>
      <c r="F44" s="52">
        <f t="shared" si="14"/>
        <v>0.29665410155566219</v>
      </c>
      <c r="H44" s="19">
        <v>3055.9880000000003</v>
      </c>
      <c r="I44" s="140">
        <v>3968.7819999999997</v>
      </c>
      <c r="J44" s="247">
        <f t="shared" si="15"/>
        <v>7.5905707552888502E-2</v>
      </c>
      <c r="K44" s="215">
        <f t="shared" si="16"/>
        <v>8.7534652139159813E-2</v>
      </c>
      <c r="L44" s="52">
        <f t="shared" si="17"/>
        <v>0.29869030899335969</v>
      </c>
      <c r="N44" s="40">
        <f t="shared" si="11"/>
        <v>2.3776364364878377</v>
      </c>
      <c r="O44" s="143">
        <f t="shared" si="11"/>
        <v>2.3813701700952112</v>
      </c>
      <c r="P44" s="52">
        <f t="shared" si="18"/>
        <v>1.5703551434839398E-3</v>
      </c>
    </row>
    <row r="45" spans="1:17" ht="20.100000000000001" customHeight="1" x14ac:dyDescent="0.25">
      <c r="A45" s="38" t="s">
        <v>161</v>
      </c>
      <c r="B45" s="19">
        <v>11939.87</v>
      </c>
      <c r="C45" s="140">
        <v>15167.81</v>
      </c>
      <c r="D45" s="247">
        <f t="shared" si="12"/>
        <v>9.4509949101009835E-2</v>
      </c>
      <c r="E45" s="215">
        <f t="shared" si="13"/>
        <v>0.10713796566272779</v>
      </c>
      <c r="F45" s="52">
        <f t="shared" si="14"/>
        <v>0.27034967717403946</v>
      </c>
      <c r="H45" s="19">
        <v>1807.8420000000001</v>
      </c>
      <c r="I45" s="140">
        <v>2425.835</v>
      </c>
      <c r="J45" s="247">
        <f t="shared" si="15"/>
        <v>4.4903817081032076E-2</v>
      </c>
      <c r="K45" s="215">
        <f t="shared" si="16"/>
        <v>5.3503725544007903E-2</v>
      </c>
      <c r="L45" s="52">
        <f t="shared" si="17"/>
        <v>0.34184016081051327</v>
      </c>
      <c r="N45" s="40">
        <f t="shared" si="11"/>
        <v>1.5141220130537434</v>
      </c>
      <c r="O45" s="143">
        <f t="shared" si="11"/>
        <v>1.5993310833930541</v>
      </c>
      <c r="P45" s="52">
        <f t="shared" si="18"/>
        <v>5.6276224508127679E-2</v>
      </c>
    </row>
    <row r="46" spans="1:17" ht="20.100000000000001" customHeight="1" x14ac:dyDescent="0.25">
      <c r="A46" s="38" t="s">
        <v>162</v>
      </c>
      <c r="B46" s="19">
        <v>5806.7099999999973</v>
      </c>
      <c r="C46" s="140">
        <v>7792.6200000000017</v>
      </c>
      <c r="D46" s="247">
        <f t="shared" si="12"/>
        <v>4.5962968319112736E-2</v>
      </c>
      <c r="E46" s="215">
        <f t="shared" si="13"/>
        <v>5.5043243156572108E-2</v>
      </c>
      <c r="F46" s="52">
        <f t="shared" si="14"/>
        <v>0.34200261421700157</v>
      </c>
      <c r="H46" s="19">
        <v>1678.4899999999998</v>
      </c>
      <c r="I46" s="140">
        <v>2239.64</v>
      </c>
      <c r="J46" s="247">
        <f t="shared" si="15"/>
        <v>4.1690926492658938E-2</v>
      </c>
      <c r="K46" s="215">
        <f t="shared" si="16"/>
        <v>4.9397046327298369E-2</v>
      </c>
      <c r="L46" s="52">
        <f t="shared" si="17"/>
        <v>0.334318345655917</v>
      </c>
      <c r="N46" s="40">
        <f t="shared" si="11"/>
        <v>2.8906041458932865</v>
      </c>
      <c r="O46" s="143">
        <f t="shared" si="11"/>
        <v>2.874052629282577</v>
      </c>
      <c r="P46" s="52">
        <f t="shared" si="18"/>
        <v>-5.7259713801436464E-3</v>
      </c>
    </row>
    <row r="47" spans="1:17" ht="20.100000000000001" customHeight="1" x14ac:dyDescent="0.25">
      <c r="A47" s="38" t="s">
        <v>166</v>
      </c>
      <c r="B47" s="19">
        <v>2963.3999999999996</v>
      </c>
      <c r="C47" s="140">
        <v>3130.67</v>
      </c>
      <c r="D47" s="247">
        <f t="shared" si="12"/>
        <v>2.3456769894976453E-2</v>
      </c>
      <c r="E47" s="215">
        <f t="shared" si="13"/>
        <v>2.2113516385116376E-2</v>
      </c>
      <c r="F47" s="52">
        <f t="shared" si="14"/>
        <v>5.6445299318350697E-2</v>
      </c>
      <c r="H47" s="19">
        <v>1229.5100000000002</v>
      </c>
      <c r="I47" s="140">
        <v>1336.2699999999998</v>
      </c>
      <c r="J47" s="247">
        <f t="shared" si="15"/>
        <v>3.053900293239108E-2</v>
      </c>
      <c r="K47" s="215">
        <f t="shared" si="16"/>
        <v>2.9472500533915712E-2</v>
      </c>
      <c r="L47" s="52">
        <f t="shared" si="17"/>
        <v>8.6831339314035277E-2</v>
      </c>
      <c r="N47" s="40">
        <f t="shared" si="11"/>
        <v>4.1489842748194654</v>
      </c>
      <c r="O47" s="143">
        <f t="shared" si="11"/>
        <v>4.2683195609885418</v>
      </c>
      <c r="P47" s="52">
        <f t="shared" si="18"/>
        <v>2.8762530360341997E-2</v>
      </c>
    </row>
    <row r="48" spans="1:17" ht="20.100000000000001" customHeight="1" x14ac:dyDescent="0.25">
      <c r="A48" s="38" t="s">
        <v>164</v>
      </c>
      <c r="B48" s="19">
        <v>3756.6199999999994</v>
      </c>
      <c r="C48" s="140">
        <v>3032.690000000001</v>
      </c>
      <c r="D48" s="247">
        <f t="shared" si="12"/>
        <v>2.9735496700704071E-2</v>
      </c>
      <c r="E48" s="215">
        <f t="shared" si="13"/>
        <v>2.1421433752512594E-2</v>
      </c>
      <c r="F48" s="52">
        <f t="shared" si="14"/>
        <v>-0.192707806485617</v>
      </c>
      <c r="H48" s="19">
        <v>1056.8900000000003</v>
      </c>
      <c r="I48" s="140">
        <v>811.17400000000009</v>
      </c>
      <c r="J48" s="247">
        <f t="shared" si="15"/>
        <v>2.6251406502765178E-2</v>
      </c>
      <c r="K48" s="215">
        <f t="shared" si="16"/>
        <v>1.7891089486479942E-2</v>
      </c>
      <c r="L48" s="52">
        <f t="shared" si="17"/>
        <v>-0.23248966306805832</v>
      </c>
      <c r="N48" s="40">
        <f t="shared" si="11"/>
        <v>2.8134067326479668</v>
      </c>
      <c r="O48" s="143">
        <f t="shared" si="11"/>
        <v>2.6747672858089677</v>
      </c>
      <c r="P48" s="52">
        <f t="shared" si="18"/>
        <v>-4.9278138574905671E-2</v>
      </c>
    </row>
    <row r="49" spans="1:16" ht="20.100000000000001" customHeight="1" x14ac:dyDescent="0.25">
      <c r="A49" s="38" t="s">
        <v>165</v>
      </c>
      <c r="B49" s="19">
        <v>3191.95</v>
      </c>
      <c r="C49" s="140">
        <v>2537.3999999999996</v>
      </c>
      <c r="D49" s="247">
        <f t="shared" si="12"/>
        <v>2.5265855661156137E-2</v>
      </c>
      <c r="E49" s="215">
        <f t="shared" si="13"/>
        <v>1.7922948274840301E-2</v>
      </c>
      <c r="F49" s="52">
        <f t="shared" si="14"/>
        <v>-0.20506273594511198</v>
      </c>
      <c r="H49" s="19">
        <v>815.88199999999995</v>
      </c>
      <c r="I49" s="140">
        <v>807.48599999999988</v>
      </c>
      <c r="J49" s="247">
        <f t="shared" si="15"/>
        <v>2.0265164814019482E-2</v>
      </c>
      <c r="K49" s="215">
        <f t="shared" si="16"/>
        <v>1.7809747705276227E-2</v>
      </c>
      <c r="L49" s="52">
        <f t="shared" si="17"/>
        <v>-1.0290703802755879E-2</v>
      </c>
      <c r="N49" s="40">
        <f t="shared" si="11"/>
        <v>2.5560613418129985</v>
      </c>
      <c r="O49" s="143">
        <f t="shared" si="11"/>
        <v>3.1823362497044219</v>
      </c>
      <c r="P49" s="52">
        <f t="shared" si="18"/>
        <v>0.24501560179585144</v>
      </c>
    </row>
    <row r="50" spans="1:16" ht="20.100000000000001" customHeight="1" x14ac:dyDescent="0.25">
      <c r="A50" s="38" t="s">
        <v>163</v>
      </c>
      <c r="B50" s="19">
        <v>1732.1</v>
      </c>
      <c r="C50" s="140">
        <v>1213.8400000000004</v>
      </c>
      <c r="D50" s="247">
        <f t="shared" si="12"/>
        <v>1.3710424220519915E-2</v>
      </c>
      <c r="E50" s="215">
        <f t="shared" si="13"/>
        <v>8.5739700220430985E-3</v>
      </c>
      <c r="F50" s="52">
        <f t="shared" si="14"/>
        <v>-0.29920905259511549</v>
      </c>
      <c r="H50" s="19">
        <v>708.202</v>
      </c>
      <c r="I50" s="140">
        <v>568.13900000000001</v>
      </c>
      <c r="J50" s="247">
        <f t="shared" si="15"/>
        <v>1.7590571003672378E-2</v>
      </c>
      <c r="K50" s="215">
        <f t="shared" si="16"/>
        <v>1.2530758739504997E-2</v>
      </c>
      <c r="L50" s="52">
        <f t="shared" si="17"/>
        <v>-0.19777266937964025</v>
      </c>
      <c r="N50" s="40">
        <f t="shared" si="11"/>
        <v>4.0886900294440274</v>
      </c>
      <c r="O50" s="143">
        <f t="shared" si="11"/>
        <v>4.6805097871218599</v>
      </c>
      <c r="P50" s="52">
        <f t="shared" si="18"/>
        <v>0.14474556726382781</v>
      </c>
    </row>
    <row r="51" spans="1:16" ht="20.100000000000001" customHeight="1" x14ac:dyDescent="0.25">
      <c r="A51" s="38" t="s">
        <v>171</v>
      </c>
      <c r="B51" s="19">
        <v>454.25999999999993</v>
      </c>
      <c r="C51" s="140">
        <v>1146.3400000000001</v>
      </c>
      <c r="D51" s="247">
        <f t="shared" si="12"/>
        <v>3.5956915342147547E-3</v>
      </c>
      <c r="E51" s="215">
        <f t="shared" si="13"/>
        <v>8.0971831502248109E-3</v>
      </c>
      <c r="F51" s="52">
        <f t="shared" si="14"/>
        <v>1.523532778584952</v>
      </c>
      <c r="H51" s="19">
        <v>247.67600000000007</v>
      </c>
      <c r="I51" s="140">
        <v>511.96199999999993</v>
      </c>
      <c r="J51" s="247">
        <f t="shared" si="15"/>
        <v>6.1518638240298119E-3</v>
      </c>
      <c r="K51" s="215">
        <f t="shared" si="16"/>
        <v>1.1291730202986341E-2</v>
      </c>
      <c r="L51" s="52">
        <f t="shared" si="17"/>
        <v>1.0670634215668848</v>
      </c>
      <c r="N51" s="40">
        <f t="shared" si="11"/>
        <v>5.452296041914324</v>
      </c>
      <c r="O51" s="143">
        <f t="shared" si="11"/>
        <v>4.4660571907113065</v>
      </c>
      <c r="P51" s="52">
        <f t="shared" si="18"/>
        <v>-0.18088505165921712</v>
      </c>
    </row>
    <row r="52" spans="1:16" ht="20.100000000000001" customHeight="1" x14ac:dyDescent="0.25">
      <c r="A52" s="38" t="s">
        <v>167</v>
      </c>
      <c r="B52" s="19">
        <v>1004.1400000000001</v>
      </c>
      <c r="C52" s="140">
        <v>1252.6300000000001</v>
      </c>
      <c r="D52" s="247">
        <f t="shared" si="12"/>
        <v>7.948262442580031E-3</v>
      </c>
      <c r="E52" s="215">
        <f t="shared" si="13"/>
        <v>8.847963544381339E-3</v>
      </c>
      <c r="F52" s="52">
        <f t="shared" si="14"/>
        <v>0.2474654928595614</v>
      </c>
      <c r="H52" s="19">
        <v>346.27100000000002</v>
      </c>
      <c r="I52" s="140">
        <v>414.52300000000002</v>
      </c>
      <c r="J52" s="247">
        <f t="shared" si="15"/>
        <v>8.6008012008051919E-3</v>
      </c>
      <c r="K52" s="215">
        <f t="shared" si="16"/>
        <v>9.1426353497574189E-3</v>
      </c>
      <c r="L52" s="52">
        <f t="shared" si="17"/>
        <v>0.19710573510343057</v>
      </c>
      <c r="N52" s="40">
        <f t="shared" ref="N52:N53" si="19">(H52/B52)*10</f>
        <v>3.4484334853705656</v>
      </c>
      <c r="O52" s="143">
        <f t="shared" ref="O52:O53" si="20">(I52/C52)*10</f>
        <v>3.309221398178233</v>
      </c>
      <c r="P52" s="52">
        <f t="shared" ref="P52:P53" si="21">(O52-N52)/N52</f>
        <v>-4.0369659958041204E-2</v>
      </c>
    </row>
    <row r="53" spans="1:16" ht="20.100000000000001" customHeight="1" x14ac:dyDescent="0.25">
      <c r="A53" s="38" t="s">
        <v>169</v>
      </c>
      <c r="B53" s="19">
        <v>320.12</v>
      </c>
      <c r="C53" s="140">
        <v>428.14999999999992</v>
      </c>
      <c r="D53" s="247">
        <f t="shared" si="12"/>
        <v>2.5339073964972206E-3</v>
      </c>
      <c r="E53" s="215">
        <f t="shared" si="13"/>
        <v>3.024241469170361E-3</v>
      </c>
      <c r="F53" s="52">
        <f t="shared" si="14"/>
        <v>0.33746719980007472</v>
      </c>
      <c r="H53" s="19">
        <v>222.98099999999999</v>
      </c>
      <c r="I53" s="140">
        <v>238.87900000000005</v>
      </c>
      <c r="J53" s="247">
        <f t="shared" si="15"/>
        <v>5.5384807060271934E-3</v>
      </c>
      <c r="K53" s="215">
        <f t="shared" si="16"/>
        <v>5.2686668525382249E-3</v>
      </c>
      <c r="L53" s="52">
        <f t="shared" si="17"/>
        <v>7.1297554500159441E-2</v>
      </c>
      <c r="N53" s="40">
        <f t="shared" si="19"/>
        <v>6.9655441709358987</v>
      </c>
      <c r="O53" s="143">
        <f t="shared" si="20"/>
        <v>5.5793296741796112</v>
      </c>
      <c r="P53" s="52">
        <f t="shared" si="21"/>
        <v>-0.19901022271028598</v>
      </c>
    </row>
    <row r="54" spans="1:16" ht="20.100000000000001" customHeight="1" x14ac:dyDescent="0.25">
      <c r="A54" s="38" t="s">
        <v>168</v>
      </c>
      <c r="B54" s="19">
        <v>1306.0899999999997</v>
      </c>
      <c r="C54" s="140">
        <v>933.5</v>
      </c>
      <c r="D54" s="247">
        <f t="shared" si="12"/>
        <v>1.033834534390558E-2</v>
      </c>
      <c r="E54" s="215">
        <f t="shared" si="13"/>
        <v>6.5937858495166007E-3</v>
      </c>
      <c r="F54" s="52">
        <f t="shared" si="14"/>
        <v>-0.28527130595900724</v>
      </c>
      <c r="H54" s="19">
        <v>398.10600000000005</v>
      </c>
      <c r="I54" s="140">
        <v>232.19899999999998</v>
      </c>
      <c r="J54" s="247">
        <f t="shared" si="15"/>
        <v>9.8882972089714468E-3</v>
      </c>
      <c r="K54" s="215">
        <f t="shared" si="16"/>
        <v>5.1213341251952786E-3</v>
      </c>
      <c r="L54" s="52">
        <f t="shared" si="17"/>
        <v>-0.41674076753427491</v>
      </c>
      <c r="N54" s="40">
        <f t="shared" ref="N54" si="22">(H54/B54)*10</f>
        <v>3.0480747881080186</v>
      </c>
      <c r="O54" s="143">
        <f t="shared" ref="O54" si="23">(I54/C54)*10</f>
        <v>2.4874022495982859</v>
      </c>
      <c r="P54" s="52">
        <f t="shared" ref="P54" si="24">(O54-N54)/N54</f>
        <v>-0.18394316986485418</v>
      </c>
    </row>
    <row r="55" spans="1:16" ht="20.100000000000001" customHeight="1" x14ac:dyDescent="0.25">
      <c r="A55" s="38" t="s">
        <v>175</v>
      </c>
      <c r="B55" s="19">
        <v>490.59</v>
      </c>
      <c r="C55" s="140">
        <v>834.28</v>
      </c>
      <c r="D55" s="247">
        <f t="shared" si="12"/>
        <v>3.8832613696350472E-3</v>
      </c>
      <c r="E55" s="215">
        <f t="shared" si="13"/>
        <v>5.8929444654897802E-3</v>
      </c>
      <c r="F55" s="52">
        <f t="shared" si="14"/>
        <v>0.70056462626633242</v>
      </c>
      <c r="H55" s="19">
        <v>98.16400000000003</v>
      </c>
      <c r="I55" s="140">
        <v>198.001</v>
      </c>
      <c r="J55" s="247">
        <f t="shared" si="15"/>
        <v>2.4382320467952585E-3</v>
      </c>
      <c r="K55" s="215">
        <f t="shared" si="16"/>
        <v>4.3670699620704245E-3</v>
      </c>
      <c r="L55" s="52">
        <f t="shared" si="17"/>
        <v>1.0170429077869683</v>
      </c>
      <c r="N55" s="40">
        <f t="shared" si="11"/>
        <v>2.0009376465072677</v>
      </c>
      <c r="O55" s="143">
        <f t="shared" si="11"/>
        <v>2.3733159131226929</v>
      </c>
      <c r="P55" s="52">
        <f t="shared" si="18"/>
        <v>0.18610188441675293</v>
      </c>
    </row>
    <row r="56" spans="1:16" ht="20.100000000000001" customHeight="1" x14ac:dyDescent="0.25">
      <c r="A56" s="38" t="s">
        <v>172</v>
      </c>
      <c r="B56" s="19">
        <v>457.96000000000004</v>
      </c>
      <c r="C56" s="140">
        <v>397.81</v>
      </c>
      <c r="D56" s="247">
        <f t="shared" si="12"/>
        <v>3.624978855741182E-3</v>
      </c>
      <c r="E56" s="215">
        <f t="shared" si="13"/>
        <v>2.809934599674557E-3</v>
      </c>
      <c r="F56" s="52">
        <f t="shared" si="14"/>
        <v>-0.13134334876408427</v>
      </c>
      <c r="H56" s="19">
        <v>130.97600000000006</v>
      </c>
      <c r="I56" s="140">
        <v>139.53100000000001</v>
      </c>
      <c r="J56" s="247">
        <f t="shared" si="15"/>
        <v>3.2532280730314151E-3</v>
      </c>
      <c r="K56" s="215">
        <f t="shared" si="16"/>
        <v>3.0774674818695282E-3</v>
      </c>
      <c r="L56" s="52">
        <f t="shared" si="17"/>
        <v>6.5317310041533919E-2</v>
      </c>
      <c r="N56" s="40">
        <f t="shared" ref="N56" si="25">(H56/B56)*10</f>
        <v>2.8599877718578055</v>
      </c>
      <c r="O56" s="143">
        <f t="shared" ref="O56" si="26">(I56/C56)*10</f>
        <v>3.5074784444835476</v>
      </c>
      <c r="P56" s="52">
        <f t="shared" ref="P56" si="27">(O56-N56)/N56</f>
        <v>0.22639630805314312</v>
      </c>
    </row>
    <row r="57" spans="1:16" ht="20.100000000000001" customHeight="1" x14ac:dyDescent="0.25">
      <c r="A57" s="38" t="s">
        <v>170</v>
      </c>
      <c r="B57" s="19">
        <v>362.53000000000003</v>
      </c>
      <c r="C57" s="140">
        <v>320.80999999999995</v>
      </c>
      <c r="D57" s="247">
        <f t="shared" si="12"/>
        <v>2.8696034251285063E-3</v>
      </c>
      <c r="E57" s="215">
        <f t="shared" si="13"/>
        <v>2.2660443903411037E-3</v>
      </c>
      <c r="F57" s="52">
        <f t="shared" si="14"/>
        <v>-0.11508013129947889</v>
      </c>
      <c r="H57" s="19">
        <v>119.586</v>
      </c>
      <c r="I57" s="140">
        <v>134.94599999999997</v>
      </c>
      <c r="J57" s="247">
        <f t="shared" si="15"/>
        <v>2.9703192366657603E-3</v>
      </c>
      <c r="K57" s="215">
        <f t="shared" si="16"/>
        <v>2.9763416503025509E-3</v>
      </c>
      <c r="L57" s="52">
        <f t="shared" si="17"/>
        <v>0.12844312879434022</v>
      </c>
      <c r="N57" s="40">
        <f t="shared" ref="N57" si="28">(H57/B57)*10</f>
        <v>3.2986511461120456</v>
      </c>
      <c r="O57" s="143">
        <f t="shared" ref="O57" si="29">(I57/C57)*10</f>
        <v>4.206415012000873</v>
      </c>
      <c r="P57" s="52">
        <f t="shared" ref="P57" si="30">(O57-N57)/N57</f>
        <v>0.27519244251055863</v>
      </c>
    </row>
    <row r="58" spans="1:16" ht="20.100000000000001" customHeight="1" x14ac:dyDescent="0.25">
      <c r="A58" s="38" t="s">
        <v>174</v>
      </c>
      <c r="B58" s="19">
        <v>131.77999999999997</v>
      </c>
      <c r="C58" s="140">
        <v>246.39</v>
      </c>
      <c r="D58" s="247">
        <f t="shared" si="12"/>
        <v>1.0431035758790568E-3</v>
      </c>
      <c r="E58" s="215">
        <f t="shared" si="13"/>
        <v>1.7403780347749278E-3</v>
      </c>
      <c r="F58" s="52">
        <f t="shared" si="14"/>
        <v>0.86970708757019299</v>
      </c>
      <c r="H58" s="19">
        <v>44.324999999999996</v>
      </c>
      <c r="I58" s="140">
        <v>89.537000000000006</v>
      </c>
      <c r="J58" s="247">
        <f t="shared" si="15"/>
        <v>1.1009599799743266E-3</v>
      </c>
      <c r="K58" s="215">
        <f t="shared" si="16"/>
        <v>1.9748099413331227E-3</v>
      </c>
      <c r="L58" s="52">
        <f t="shared" si="17"/>
        <v>1.0200112803158492</v>
      </c>
      <c r="N58" s="40">
        <f t="shared" ref="N58" si="31">(H58/B58)*10</f>
        <v>3.363560479587191</v>
      </c>
      <c r="O58" s="143">
        <f t="shared" ref="O58" si="32">(I58/C58)*10</f>
        <v>3.6339543000933485</v>
      </c>
      <c r="P58" s="52">
        <f t="shared" ref="P58" si="33">(O58-N58)/N58</f>
        <v>8.0389165631813739E-2</v>
      </c>
    </row>
    <row r="59" spans="1:16" ht="20.100000000000001" customHeight="1" x14ac:dyDescent="0.25">
      <c r="A59" s="38" t="s">
        <v>173</v>
      </c>
      <c r="B59" s="19">
        <v>89.710000000000008</v>
      </c>
      <c r="C59" s="140">
        <v>95.170000000000016</v>
      </c>
      <c r="D59" s="247">
        <f t="shared" si="12"/>
        <v>7.1009881463128099E-4</v>
      </c>
      <c r="E59" s="215">
        <f t="shared" si="13"/>
        <v>6.7223417171772366E-4</v>
      </c>
      <c r="F59" s="52">
        <f t="shared" si="14"/>
        <v>6.0862780069111666E-2</v>
      </c>
      <c r="H59" s="19">
        <v>43.958000000000006</v>
      </c>
      <c r="I59" s="140">
        <v>61.220999999999997</v>
      </c>
      <c r="J59" s="247">
        <f t="shared" si="15"/>
        <v>1.0918443045620182E-3</v>
      </c>
      <c r="K59" s="215">
        <f t="shared" si="16"/>
        <v>1.3502779791410822E-3</v>
      </c>
      <c r="L59" s="52">
        <f t="shared" si="17"/>
        <v>0.39271577414805015</v>
      </c>
      <c r="N59" s="40">
        <f t="shared" ref="N59" si="34">(H59/B59)*10</f>
        <v>4.9000111470293168</v>
      </c>
      <c r="O59" s="143">
        <f t="shared" ref="O59" si="35">(I59/C59)*10</f>
        <v>6.4328044551854555</v>
      </c>
      <c r="P59" s="52">
        <f t="shared" ref="P59" si="36">(O59-N59)/N59</f>
        <v>0.31281424922582285</v>
      </c>
    </row>
    <row r="60" spans="1:16" ht="20.100000000000001" customHeight="1" x14ac:dyDescent="0.25">
      <c r="A60" s="38" t="s">
        <v>215</v>
      </c>
      <c r="B60" s="19">
        <v>43.36999999999999</v>
      </c>
      <c r="C60" s="140">
        <v>59.790000000000013</v>
      </c>
      <c r="D60" s="247">
        <f t="shared" si="12"/>
        <v>3.4329490124354752E-4</v>
      </c>
      <c r="E60" s="215">
        <f t="shared" si="13"/>
        <v>4.223272157928202E-4</v>
      </c>
      <c r="F60" s="52">
        <f t="shared" si="14"/>
        <v>0.37860272077472967</v>
      </c>
      <c r="H60" s="19">
        <v>35.689</v>
      </c>
      <c r="I60" s="140">
        <v>33.757999999999996</v>
      </c>
      <c r="J60" s="247">
        <f t="shared" si="15"/>
        <v>8.8645596672992091E-4</v>
      </c>
      <c r="K60" s="215">
        <f t="shared" si="16"/>
        <v>7.44559612222026E-4</v>
      </c>
      <c r="L60" s="52">
        <f t="shared" si="17"/>
        <v>-5.4106307265544128E-2</v>
      </c>
      <c r="N60" s="40">
        <f t="shared" si="11"/>
        <v>8.2289601106755832</v>
      </c>
      <c r="O60" s="143">
        <f t="shared" si="11"/>
        <v>5.6460946646596399</v>
      </c>
      <c r="P60" s="52">
        <f t="shared" si="18"/>
        <v>-0.31387507185326413</v>
      </c>
    </row>
    <row r="61" spans="1:16" ht="20.100000000000001" customHeight="1" thickBot="1" x14ac:dyDescent="0.3">
      <c r="A61" s="8" t="s">
        <v>17</v>
      </c>
      <c r="B61" s="19">
        <f>B62-SUM(B39:B60)</f>
        <v>163.94000000003143</v>
      </c>
      <c r="C61" s="140">
        <f>C62-SUM(C39:C60)</f>
        <v>73.639999999955762</v>
      </c>
      <c r="D61" s="247">
        <f t="shared" si="12"/>
        <v>1.2976658083900848E-3</v>
      </c>
      <c r="E61" s="215">
        <f t="shared" si="13"/>
        <v>5.2015681838040795E-4</v>
      </c>
      <c r="F61" s="52">
        <f t="shared" si="14"/>
        <v>-0.55081127241709382</v>
      </c>
      <c r="H61" s="19">
        <f>H62-SUM(H39:H60)</f>
        <v>101.71300000001065</v>
      </c>
      <c r="I61" s="140">
        <f>I62-SUM(I39:I60)</f>
        <v>49.06600000000617</v>
      </c>
      <c r="J61" s="247">
        <f t="shared" si="15"/>
        <v>2.5263833602513349E-3</v>
      </c>
      <c r="K61" s="215">
        <f t="shared" si="16"/>
        <v>1.0821897604505755E-3</v>
      </c>
      <c r="L61" s="52">
        <f t="shared" si="17"/>
        <v>-0.51760345285262421</v>
      </c>
      <c r="N61" s="40">
        <f t="shared" si="11"/>
        <v>6.2042820544096102</v>
      </c>
      <c r="O61" s="143">
        <f t="shared" si="11"/>
        <v>6.6629549158114676</v>
      </c>
      <c r="P61" s="52">
        <f t="shared" si="18"/>
        <v>7.3928434809932886E-2</v>
      </c>
    </row>
    <row r="62" spans="1:16" s="1" customFormat="1" ht="26.25" customHeight="1" thickBot="1" x14ac:dyDescent="0.3">
      <c r="A62" s="12" t="s">
        <v>18</v>
      </c>
      <c r="B62" s="17">
        <v>126334.53</v>
      </c>
      <c r="C62" s="145">
        <v>141572.68999999994</v>
      </c>
      <c r="D62" s="253">
        <f>SUM(D39:D61)</f>
        <v>1.0000000000000002</v>
      </c>
      <c r="E62" s="254">
        <f>SUM(E39:E61)</f>
        <v>1.0000000000000002</v>
      </c>
      <c r="F62" s="57">
        <f t="shared" si="14"/>
        <v>0.12061753821381965</v>
      </c>
      <c r="H62" s="17">
        <v>40260.318999999996</v>
      </c>
      <c r="I62" s="145">
        <v>45339.553</v>
      </c>
      <c r="J62" s="253">
        <f t="shared" si="15"/>
        <v>1</v>
      </c>
      <c r="K62" s="254">
        <f t="shared" si="16"/>
        <v>1</v>
      </c>
      <c r="L62" s="57">
        <f t="shared" si="17"/>
        <v>0.12615980514213027</v>
      </c>
      <c r="N62" s="37">
        <f t="shared" si="11"/>
        <v>3.1868024521878535</v>
      </c>
      <c r="O62" s="150">
        <f t="shared" si="11"/>
        <v>3.2025635028902832</v>
      </c>
      <c r="P62" s="57">
        <f t="shared" si="18"/>
        <v>4.9457256729576069E-3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B37</f>
        <v>out</v>
      </c>
      <c r="C66" s="362"/>
      <c r="D66" s="368" t="str">
        <f>B66</f>
        <v>out</v>
      </c>
      <c r="E66" s="362"/>
      <c r="F66" s="131" t="str">
        <f>F5</f>
        <v>2024 /2023</v>
      </c>
      <c r="H66" s="356" t="str">
        <f>B66</f>
        <v>out</v>
      </c>
      <c r="I66" s="362"/>
      <c r="J66" s="368" t="str">
        <f>B66</f>
        <v>out</v>
      </c>
      <c r="K66" s="357"/>
      <c r="L66" s="131" t="str">
        <f>F66</f>
        <v>2024 /2023</v>
      </c>
      <c r="N66" s="356" t="str">
        <f>B66</f>
        <v>out</v>
      </c>
      <c r="O66" s="357"/>
      <c r="P66" s="131" t="str">
        <f>L66</f>
        <v>2024 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179</v>
      </c>
      <c r="B68" s="39">
        <v>21294.220000000008</v>
      </c>
      <c r="C68" s="147">
        <v>31211.139999999996</v>
      </c>
      <c r="D68" s="247">
        <f>B68/$B$96</f>
        <v>0.13688471377897488</v>
      </c>
      <c r="E68" s="246">
        <f>C68/$C$96</f>
        <v>0.14970024352620454</v>
      </c>
      <c r="F68" s="52">
        <f>(C68-B68)/B68</f>
        <v>0.46570947421412867</v>
      </c>
      <c r="H68" s="19">
        <v>8462.1489999999994</v>
      </c>
      <c r="I68" s="147">
        <v>14241.562000000002</v>
      </c>
      <c r="J68" s="245">
        <f>H68/$H$96</f>
        <v>0.17706832331512271</v>
      </c>
      <c r="K68" s="246">
        <f>I68/$I$96</f>
        <v>0.22027181375536614</v>
      </c>
      <c r="L68" s="52">
        <f t="shared" ref="L68:L70" si="37">(I68-H68)/H68</f>
        <v>0.68297225681088847</v>
      </c>
      <c r="N68" s="40">
        <f t="shared" ref="N68:O83" si="38">(H68/B68)*10</f>
        <v>3.9739182745364685</v>
      </c>
      <c r="O68" s="143">
        <f t="shared" si="38"/>
        <v>4.562973989415319</v>
      </c>
      <c r="P68" s="52">
        <f t="shared" ref="P68:P69" si="39">(O68-N68)/N68</f>
        <v>0.14823045522936928</v>
      </c>
    </row>
    <row r="69" spans="1:16" ht="20.100000000000001" customHeight="1" x14ac:dyDescent="0.25">
      <c r="A69" s="38" t="s">
        <v>177</v>
      </c>
      <c r="B69" s="19">
        <v>17036.050000000003</v>
      </c>
      <c r="C69" s="140">
        <v>21004.519999999997</v>
      </c>
      <c r="D69" s="247">
        <f t="shared" ref="D69:D95" si="40">B69/$B$96</f>
        <v>0.10951210366823975</v>
      </c>
      <c r="E69" s="215">
        <f t="shared" ref="E69:E95" si="41">C69/$C$96</f>
        <v>0.1007454953311873</v>
      </c>
      <c r="F69" s="52">
        <f>(C69-B69)/B69</f>
        <v>0.23294543042547969</v>
      </c>
      <c r="H69" s="19">
        <v>7721.6229999999996</v>
      </c>
      <c r="I69" s="140">
        <v>9254.5650000000005</v>
      </c>
      <c r="J69" s="214">
        <f t="shared" ref="J69:J95" si="42">H69/$H$96</f>
        <v>0.16157300443202874</v>
      </c>
      <c r="K69" s="215">
        <f t="shared" ref="K69:K95" si="43">I69/$I$96</f>
        <v>0.14313878056823612</v>
      </c>
      <c r="L69" s="52">
        <f t="shared" si="37"/>
        <v>0.19852587985712344</v>
      </c>
      <c r="N69" s="40">
        <f t="shared" si="38"/>
        <v>4.5325195687967561</v>
      </c>
      <c r="O69" s="143">
        <f t="shared" si="38"/>
        <v>4.4059873779548404</v>
      </c>
      <c r="P69" s="52">
        <f t="shared" si="39"/>
        <v>-2.7916523893906999E-2</v>
      </c>
    </row>
    <row r="70" spans="1:16" ht="20.100000000000001" customHeight="1" x14ac:dyDescent="0.25">
      <c r="A70" s="38" t="s">
        <v>178</v>
      </c>
      <c r="B70" s="19">
        <v>26964.159999999993</v>
      </c>
      <c r="C70" s="140">
        <v>28117.829999999998</v>
      </c>
      <c r="D70" s="247">
        <f t="shared" si="40"/>
        <v>0.1733325439434025</v>
      </c>
      <c r="E70" s="215">
        <f t="shared" si="41"/>
        <v>0.13486357750560921</v>
      </c>
      <c r="F70" s="52">
        <f>(C70-B70)/B70</f>
        <v>4.2785312058673655E-2</v>
      </c>
      <c r="H70" s="19">
        <v>8091.1989999999996</v>
      </c>
      <c r="I70" s="140">
        <v>7920.3739999999989</v>
      </c>
      <c r="J70" s="214">
        <f t="shared" si="42"/>
        <v>0.16930628857267788</v>
      </c>
      <c r="K70" s="215">
        <f t="shared" si="43"/>
        <v>0.12250307561774783</v>
      </c>
      <c r="L70" s="52">
        <f t="shared" si="37"/>
        <v>-2.111244575742121E-2</v>
      </c>
      <c r="N70" s="40">
        <f t="shared" ref="N70" si="44">(H70/B70)*10</f>
        <v>3.0007235530422611</v>
      </c>
      <c r="O70" s="143">
        <f t="shared" ref="O70" si="45">(I70/C70)*10</f>
        <v>2.8168510870148937</v>
      </c>
      <c r="P70" s="52">
        <f t="shared" ref="P70" si="46">(O70-N70)/N70</f>
        <v>-6.1276043186633995E-2</v>
      </c>
    </row>
    <row r="71" spans="1:16" ht="20.100000000000001" customHeight="1" x14ac:dyDescent="0.25">
      <c r="A71" s="38" t="s">
        <v>181</v>
      </c>
      <c r="B71" s="19">
        <v>25132.62</v>
      </c>
      <c r="C71" s="140">
        <v>42046.179999999993</v>
      </c>
      <c r="D71" s="247">
        <f t="shared" si="40"/>
        <v>0.16155893454729678</v>
      </c>
      <c r="E71" s="215">
        <f t="shared" si="41"/>
        <v>0.20166912792504951</v>
      </c>
      <c r="F71" s="52">
        <f t="shared" ref="F71:F96" si="47">(C71-B71)/B71</f>
        <v>0.67297241592798507</v>
      </c>
      <c r="H71" s="19">
        <v>4089.6320000000001</v>
      </c>
      <c r="I71" s="140">
        <v>7178.3719999999976</v>
      </c>
      <c r="J71" s="214">
        <f t="shared" si="42"/>
        <v>8.5574513189955875E-2</v>
      </c>
      <c r="K71" s="215">
        <f t="shared" si="43"/>
        <v>0.1110266570654774</v>
      </c>
      <c r="L71" s="52">
        <f t="shared" ref="L71:L96" si="48">(I71-H71)/H71</f>
        <v>0.75526110906800359</v>
      </c>
      <c r="N71" s="40">
        <f t="shared" ref="N71" si="49">(H71/B71)*10</f>
        <v>1.6272207195270529</v>
      </c>
      <c r="O71" s="143">
        <f t="shared" si="38"/>
        <v>1.7072590185362855</v>
      </c>
      <c r="P71" s="52">
        <f t="shared" ref="P71:P96" si="50">(O71-N71)/N71</f>
        <v>4.9187118900806182E-2</v>
      </c>
    </row>
    <row r="72" spans="1:16" ht="20.100000000000001" customHeight="1" x14ac:dyDescent="0.25">
      <c r="A72" s="38" t="s">
        <v>180</v>
      </c>
      <c r="B72" s="19">
        <v>12062.140000000001</v>
      </c>
      <c r="C72" s="140">
        <v>13203.449999999999</v>
      </c>
      <c r="D72" s="247">
        <f t="shared" si="40"/>
        <v>7.7538533060235296E-2</v>
      </c>
      <c r="E72" s="215">
        <f t="shared" si="41"/>
        <v>6.3328660227920719E-2</v>
      </c>
      <c r="F72" s="52">
        <f t="shared" si="47"/>
        <v>9.4619196925255181E-2</v>
      </c>
      <c r="H72" s="19">
        <v>5145</v>
      </c>
      <c r="I72" s="140">
        <v>5900.9579999999987</v>
      </c>
      <c r="J72" s="214">
        <f t="shared" si="42"/>
        <v>0.1076578211345967</v>
      </c>
      <c r="K72" s="215">
        <f t="shared" si="43"/>
        <v>9.1269112303428337E-2</v>
      </c>
      <c r="L72" s="52">
        <f t="shared" si="48"/>
        <v>0.1469306122448977</v>
      </c>
      <c r="N72" s="40">
        <f t="shared" si="38"/>
        <v>4.2654122734440154</v>
      </c>
      <c r="O72" s="143">
        <f t="shared" si="38"/>
        <v>4.4692546266316748</v>
      </c>
      <c r="P72" s="52">
        <f t="shared" si="50"/>
        <v>4.7789601595315728E-2</v>
      </c>
    </row>
    <row r="73" spans="1:16" ht="20.100000000000001" customHeight="1" x14ac:dyDescent="0.25">
      <c r="A73" s="38" t="s">
        <v>182</v>
      </c>
      <c r="B73" s="19">
        <v>2916.8199999999997</v>
      </c>
      <c r="C73" s="140">
        <v>18799.11</v>
      </c>
      <c r="D73" s="247">
        <f t="shared" si="40"/>
        <v>1.8750067898462085E-2</v>
      </c>
      <c r="E73" s="215">
        <f t="shared" si="41"/>
        <v>9.0167528167055325E-2</v>
      </c>
      <c r="F73" s="52">
        <f t="shared" si="47"/>
        <v>5.4450703163033722</v>
      </c>
      <c r="H73" s="19">
        <v>630.14300000000003</v>
      </c>
      <c r="I73" s="140">
        <v>3692.6030000000001</v>
      </c>
      <c r="J73" s="214">
        <f t="shared" si="42"/>
        <v>1.3185582581772239E-2</v>
      </c>
      <c r="K73" s="215">
        <f t="shared" si="43"/>
        <v>5.7112861657204889E-2</v>
      </c>
      <c r="L73" s="52">
        <f t="shared" si="48"/>
        <v>4.8599444887906396</v>
      </c>
      <c r="N73" s="40">
        <f t="shared" si="38"/>
        <v>2.1603767116243038</v>
      </c>
      <c r="O73" s="143">
        <f t="shared" si="38"/>
        <v>1.9642435200389805</v>
      </c>
      <c r="P73" s="52">
        <f t="shared" si="50"/>
        <v>-9.0786570013457649E-2</v>
      </c>
    </row>
    <row r="74" spans="1:16" ht="20.100000000000001" customHeight="1" x14ac:dyDescent="0.25">
      <c r="A74" s="38" t="s">
        <v>183</v>
      </c>
      <c r="B74" s="19">
        <v>8304.9400000000023</v>
      </c>
      <c r="C74" s="140">
        <v>7630.87</v>
      </c>
      <c r="D74" s="247">
        <f t="shared" si="40"/>
        <v>5.3386286741264034E-2</v>
      </c>
      <c r="E74" s="215">
        <f t="shared" si="41"/>
        <v>3.66004925586444E-2</v>
      </c>
      <c r="F74" s="52">
        <f t="shared" si="47"/>
        <v>-8.1164945201290112E-2</v>
      </c>
      <c r="H74" s="19">
        <v>3308.9590000000003</v>
      </c>
      <c r="I74" s="140">
        <v>3175.2630000000008</v>
      </c>
      <c r="J74" s="214">
        <f t="shared" si="42"/>
        <v>6.9239128506066852E-2</v>
      </c>
      <c r="K74" s="215">
        <f t="shared" si="43"/>
        <v>4.9111251993307001E-2</v>
      </c>
      <c r="L74" s="52">
        <f t="shared" si="48"/>
        <v>-4.0404247982522436E-2</v>
      </c>
      <c r="N74" s="40">
        <f t="shared" si="38"/>
        <v>3.9843261962157457</v>
      </c>
      <c r="O74" s="143">
        <f t="shared" si="38"/>
        <v>4.1610759978875294</v>
      </c>
      <c r="P74" s="52">
        <f t="shared" si="50"/>
        <v>4.4361277909338352E-2</v>
      </c>
    </row>
    <row r="75" spans="1:16" ht="20.100000000000001" customHeight="1" x14ac:dyDescent="0.25">
      <c r="A75" s="38" t="s">
        <v>185</v>
      </c>
      <c r="B75" s="19">
        <v>4066.6700000000005</v>
      </c>
      <c r="C75" s="140">
        <v>3559.4199999999996</v>
      </c>
      <c r="D75" s="247">
        <f t="shared" si="40"/>
        <v>2.6141598940160458E-2</v>
      </c>
      <c r="E75" s="215">
        <f t="shared" si="41"/>
        <v>1.7072303056281921E-2</v>
      </c>
      <c r="F75" s="52">
        <f t="shared" si="47"/>
        <v>-0.12473350431679994</v>
      </c>
      <c r="H75" s="19">
        <v>1447.0530000000001</v>
      </c>
      <c r="I75" s="140">
        <v>1734.1270000000002</v>
      </c>
      <c r="J75" s="214">
        <f t="shared" si="42"/>
        <v>3.0279217307343356E-2</v>
      </c>
      <c r="K75" s="215">
        <f t="shared" si="43"/>
        <v>2.6821446943260285E-2</v>
      </c>
      <c r="L75" s="52">
        <f t="shared" si="48"/>
        <v>0.19838526992446029</v>
      </c>
      <c r="N75" s="40">
        <f t="shared" si="38"/>
        <v>3.5583241325212027</v>
      </c>
      <c r="O75" s="143">
        <f t="shared" si="38"/>
        <v>4.8719370009720695</v>
      </c>
      <c r="P75" s="52">
        <f t="shared" si="50"/>
        <v>0.36916616348835091</v>
      </c>
    </row>
    <row r="76" spans="1:16" ht="20.100000000000001" customHeight="1" x14ac:dyDescent="0.25">
      <c r="A76" s="38" t="s">
        <v>184</v>
      </c>
      <c r="B76" s="19">
        <v>544.28000000000009</v>
      </c>
      <c r="C76" s="140">
        <v>539.02</v>
      </c>
      <c r="D76" s="247">
        <f t="shared" si="40"/>
        <v>3.4987715922734164E-3</v>
      </c>
      <c r="E76" s="215">
        <f t="shared" si="41"/>
        <v>2.5853405311531321E-3</v>
      </c>
      <c r="F76" s="52">
        <f t="shared" si="47"/>
        <v>-9.6641434555745278E-3</v>
      </c>
      <c r="H76" s="19">
        <v>1403.9460000000001</v>
      </c>
      <c r="I76" s="140">
        <v>1453.4699999999998</v>
      </c>
      <c r="J76" s="214">
        <f t="shared" si="42"/>
        <v>2.9377214256682705E-2</v>
      </c>
      <c r="K76" s="215">
        <f t="shared" si="43"/>
        <v>2.2480572927254184E-2</v>
      </c>
      <c r="L76" s="52">
        <f t="shared" si="48"/>
        <v>3.5274860998927064E-2</v>
      </c>
      <c r="N76" s="40">
        <f t="shared" si="38"/>
        <v>25.794554273535681</v>
      </c>
      <c r="O76" s="143">
        <f t="shared" si="38"/>
        <v>26.965047679121366</v>
      </c>
      <c r="P76" s="52">
        <f t="shared" si="50"/>
        <v>4.5377539505947979E-2</v>
      </c>
    </row>
    <row r="77" spans="1:16" ht="20.100000000000001" customHeight="1" x14ac:dyDescent="0.25">
      <c r="A77" s="38" t="s">
        <v>187</v>
      </c>
      <c r="B77" s="19">
        <v>13694.140000000003</v>
      </c>
      <c r="C77" s="140">
        <v>12038.130000000001</v>
      </c>
      <c r="D77" s="247">
        <f t="shared" si="40"/>
        <v>8.8029448101372615E-2</v>
      </c>
      <c r="E77" s="215">
        <f t="shared" si="41"/>
        <v>5.7739351801956253E-2</v>
      </c>
      <c r="F77" s="52">
        <f t="shared" si="47"/>
        <v>-0.12092836790043053</v>
      </c>
      <c r="H77" s="19">
        <v>1115.3390000000004</v>
      </c>
      <c r="I77" s="140">
        <v>1031.5550000000003</v>
      </c>
      <c r="J77" s="214">
        <f t="shared" si="42"/>
        <v>2.3338185921562681E-2</v>
      </c>
      <c r="K77" s="215">
        <f t="shared" si="43"/>
        <v>1.5954885485062437E-2</v>
      </c>
      <c r="L77" s="52">
        <f t="shared" si="48"/>
        <v>-7.5119761794396209E-2</v>
      </c>
      <c r="N77" s="40">
        <f t="shared" si="38"/>
        <v>0.8144644351525544</v>
      </c>
      <c r="O77" s="143">
        <f t="shared" si="38"/>
        <v>0.85690634674986921</v>
      </c>
      <c r="P77" s="52">
        <f t="shared" si="50"/>
        <v>5.2110208580642525E-2</v>
      </c>
    </row>
    <row r="78" spans="1:16" ht="20.100000000000001" customHeight="1" x14ac:dyDescent="0.25">
      <c r="A78" s="38" t="s">
        <v>188</v>
      </c>
      <c r="B78" s="19">
        <v>1774.6100000000001</v>
      </c>
      <c r="C78" s="140">
        <v>1919.48</v>
      </c>
      <c r="D78" s="247">
        <f t="shared" si="40"/>
        <v>1.1407648738451398E-2</v>
      </c>
      <c r="E78" s="215">
        <f t="shared" si="41"/>
        <v>9.2065404673997518E-3</v>
      </c>
      <c r="F78" s="52">
        <f t="shared" si="47"/>
        <v>8.1634838077098565E-2</v>
      </c>
      <c r="H78" s="19">
        <v>616.72899999999993</v>
      </c>
      <c r="I78" s="140">
        <v>976.69799999999998</v>
      </c>
      <c r="J78" s="214">
        <f t="shared" si="42"/>
        <v>1.2904898031198967E-2</v>
      </c>
      <c r="K78" s="215">
        <f t="shared" si="43"/>
        <v>1.5106421609598622E-2</v>
      </c>
      <c r="L78" s="52">
        <f t="shared" si="48"/>
        <v>0.58367451506253165</v>
      </c>
      <c r="N78" s="40">
        <f t="shared" si="38"/>
        <v>3.4752931630048285</v>
      </c>
      <c r="O78" s="143">
        <f t="shared" si="38"/>
        <v>5.0883468439368995</v>
      </c>
      <c r="P78" s="52">
        <f t="shared" si="50"/>
        <v>0.46414895241165294</v>
      </c>
    </row>
    <row r="79" spans="1:16" ht="20.100000000000001" customHeight="1" x14ac:dyDescent="0.25">
      <c r="A79" s="38" t="s">
        <v>194</v>
      </c>
      <c r="B79" s="19">
        <v>2388.2700000000004</v>
      </c>
      <c r="C79" s="140">
        <v>2765.25</v>
      </c>
      <c r="D79" s="247">
        <f t="shared" si="40"/>
        <v>1.5352412785108458E-2</v>
      </c>
      <c r="E79" s="215">
        <f t="shared" si="41"/>
        <v>1.3263168164022112E-2</v>
      </c>
      <c r="F79" s="52">
        <f t="shared" si="47"/>
        <v>0.15784647464482637</v>
      </c>
      <c r="H79" s="19">
        <v>576.21400000000006</v>
      </c>
      <c r="I79" s="140">
        <v>793.952</v>
      </c>
      <c r="J79" s="214">
        <f t="shared" si="42"/>
        <v>1.2057131923663851E-2</v>
      </c>
      <c r="K79" s="215">
        <f t="shared" si="43"/>
        <v>1.2279920353869923E-2</v>
      </c>
      <c r="L79" s="52">
        <f t="shared" si="48"/>
        <v>0.37787696932042597</v>
      </c>
      <c r="N79" s="40">
        <f t="shared" si="38"/>
        <v>2.412683658045363</v>
      </c>
      <c r="O79" s="143">
        <f t="shared" si="38"/>
        <v>2.8711762046831208</v>
      </c>
      <c r="P79" s="52">
        <f t="shared" si="50"/>
        <v>0.19003425712644229</v>
      </c>
    </row>
    <row r="80" spans="1:16" ht="20.100000000000001" customHeight="1" x14ac:dyDescent="0.25">
      <c r="A80" s="38" t="s">
        <v>189</v>
      </c>
      <c r="B80" s="19">
        <v>2347.08</v>
      </c>
      <c r="C80" s="140">
        <v>2833.47</v>
      </c>
      <c r="D80" s="247">
        <f t="shared" si="40"/>
        <v>1.5087632888941516E-2</v>
      </c>
      <c r="E80" s="215">
        <f t="shared" si="41"/>
        <v>1.3590376673975856E-2</v>
      </c>
      <c r="F80" s="52">
        <f t="shared" si="47"/>
        <v>0.20723196482437747</v>
      </c>
      <c r="H80" s="19">
        <v>701.48099999999988</v>
      </c>
      <c r="I80" s="140">
        <v>685.37199999999996</v>
      </c>
      <c r="J80" s="214">
        <f t="shared" si="42"/>
        <v>1.4678312153025853E-2</v>
      </c>
      <c r="K80" s="215">
        <f t="shared" si="43"/>
        <v>1.0600531987793389E-2</v>
      </c>
      <c r="L80" s="52">
        <f t="shared" si="48"/>
        <v>-2.2964271305993926E-2</v>
      </c>
      <c r="N80" s="40">
        <f t="shared" si="38"/>
        <v>2.9887391993455692</v>
      </c>
      <c r="O80" s="143">
        <f t="shared" si="38"/>
        <v>2.4188433263807276</v>
      </c>
      <c r="P80" s="52">
        <f t="shared" si="50"/>
        <v>-0.19068103134914854</v>
      </c>
    </row>
    <row r="81" spans="1:16" ht="20.100000000000001" customHeight="1" x14ac:dyDescent="0.25">
      <c r="A81" s="38" t="s">
        <v>190</v>
      </c>
      <c r="B81" s="19">
        <v>1069.0999999999997</v>
      </c>
      <c r="C81" s="140">
        <v>1711.4999999999998</v>
      </c>
      <c r="D81" s="247">
        <f t="shared" ref="D81:D82" si="51">B81/$B$96</f>
        <v>6.8724493078920913E-3</v>
      </c>
      <c r="E81" s="215">
        <f t="shared" ref="E81:E82" si="52">C81/$C$96</f>
        <v>8.2089909819089927E-3</v>
      </c>
      <c r="F81" s="52">
        <f t="shared" ref="F81:F82" si="53">(C81-B81)/B81</f>
        <v>0.60087924422411398</v>
      </c>
      <c r="H81" s="19">
        <v>460.26699999999994</v>
      </c>
      <c r="I81" s="140">
        <v>600.80299999999988</v>
      </c>
      <c r="J81" s="214">
        <f t="shared" si="42"/>
        <v>9.6309703323921112E-3</v>
      </c>
      <c r="K81" s="215">
        <f t="shared" si="43"/>
        <v>9.2925176690355459E-3</v>
      </c>
      <c r="L81" s="52">
        <f t="shared" ref="L81" si="54">(I81-H81)/H81</f>
        <v>0.30533581595030701</v>
      </c>
      <c r="N81" s="40">
        <f t="shared" ref="N81" si="55">(H81/B81)*10</f>
        <v>4.3051819287250961</v>
      </c>
      <c r="O81" s="143">
        <f t="shared" ref="O81" si="56">(I81/C81)*10</f>
        <v>3.5103885480572594</v>
      </c>
      <c r="P81" s="52">
        <f t="shared" ref="P81" si="57">(O81-N81)/N81</f>
        <v>-0.18461319261906331</v>
      </c>
    </row>
    <row r="82" spans="1:16" ht="20.100000000000001" customHeight="1" x14ac:dyDescent="0.25">
      <c r="A82" s="38" t="s">
        <v>186</v>
      </c>
      <c r="B82" s="19">
        <v>887.66000000000008</v>
      </c>
      <c r="C82" s="140">
        <v>1612.17</v>
      </c>
      <c r="D82" s="247">
        <f t="shared" si="51"/>
        <v>5.7061064003774168E-3</v>
      </c>
      <c r="E82" s="215">
        <f t="shared" si="52"/>
        <v>7.732567333511086E-3</v>
      </c>
      <c r="F82" s="52">
        <f t="shared" si="53"/>
        <v>0.81620214947164449</v>
      </c>
      <c r="H82" s="19">
        <v>277.70800000000003</v>
      </c>
      <c r="I82" s="140">
        <v>589.04300000000012</v>
      </c>
      <c r="J82" s="214">
        <f t="shared" si="42"/>
        <v>5.8109695221859247E-3</v>
      </c>
      <c r="K82" s="215">
        <f t="shared" si="43"/>
        <v>9.1106277520613364E-3</v>
      </c>
      <c r="L82" s="52">
        <f>(I82-H82)/H82</f>
        <v>1.1210876172094433</v>
      </c>
      <c r="N82" s="40">
        <f t="shared" si="38"/>
        <v>3.1285402068359507</v>
      </c>
      <c r="O82" s="143">
        <f t="shared" si="38"/>
        <v>3.6537275845599417</v>
      </c>
      <c r="P82" s="52">
        <f>(O82-N82)/N82</f>
        <v>0.16786978686623283</v>
      </c>
    </row>
    <row r="83" spans="1:16" ht="20.100000000000001" customHeight="1" x14ac:dyDescent="0.25">
      <c r="A83" s="38" t="s">
        <v>195</v>
      </c>
      <c r="B83" s="19">
        <v>2770.1600000000003</v>
      </c>
      <c r="C83" s="140">
        <v>3715.4700000000007</v>
      </c>
      <c r="D83" s="247">
        <f t="shared" si="40"/>
        <v>1.7807299761248119E-2</v>
      </c>
      <c r="E83" s="215">
        <f t="shared" si="41"/>
        <v>1.7820776934591536E-2</v>
      </c>
      <c r="F83" s="52">
        <f>(C83-B83)/B83</f>
        <v>0.34124743697114979</v>
      </c>
      <c r="H83" s="19">
        <v>311.33099999999996</v>
      </c>
      <c r="I83" s="140">
        <v>459.01400000000001</v>
      </c>
      <c r="J83" s="214">
        <f t="shared" si="42"/>
        <v>6.5145222763178081E-3</v>
      </c>
      <c r="K83" s="215">
        <f t="shared" si="43"/>
        <v>7.0994913562926329E-3</v>
      </c>
      <c r="L83" s="52">
        <f>(I83-H83)/H83</f>
        <v>0.47436008621049647</v>
      </c>
      <c r="N83" s="40">
        <f t="shared" si="38"/>
        <v>1.1238737112657751</v>
      </c>
      <c r="O83" s="143">
        <f t="shared" si="38"/>
        <v>1.235413016388236</v>
      </c>
      <c r="P83" s="52">
        <f>(O83-N83)/N83</f>
        <v>9.9245408095575569E-2</v>
      </c>
    </row>
    <row r="84" spans="1:16" ht="20.100000000000001" customHeight="1" x14ac:dyDescent="0.25">
      <c r="A84" s="38" t="s">
        <v>198</v>
      </c>
      <c r="B84" s="19">
        <v>789.53</v>
      </c>
      <c r="C84" s="140">
        <v>1441.57</v>
      </c>
      <c r="D84" s="247">
        <f t="shared" si="40"/>
        <v>5.0753015639884427E-3</v>
      </c>
      <c r="E84" s="215">
        <f t="shared" si="41"/>
        <v>6.9143062400178487E-3</v>
      </c>
      <c r="F84" s="52">
        <f>(C84-B84)/B84</f>
        <v>0.82585842209922355</v>
      </c>
      <c r="H84" s="19">
        <v>219.86</v>
      </c>
      <c r="I84" s="140">
        <v>389.05700000000002</v>
      </c>
      <c r="J84" s="214">
        <f t="shared" si="42"/>
        <v>4.6005147822453709E-3</v>
      </c>
      <c r="K84" s="215">
        <f t="shared" si="43"/>
        <v>6.0174783527411867E-3</v>
      </c>
      <c r="L84" s="52">
        <f>(I84-H84)/H84</f>
        <v>0.76956699718002364</v>
      </c>
      <c r="N84" s="40">
        <f t="shared" ref="N84:N85" si="58">(H84/B84)*10</f>
        <v>2.7846946917786535</v>
      </c>
      <c r="O84" s="143">
        <f t="shared" ref="O84:O85" si="59">(I84/C84)*10</f>
        <v>2.6988422345082101</v>
      </c>
      <c r="P84" s="52">
        <f t="shared" ref="P84:P85" si="60">(O84-N84)/N84</f>
        <v>-3.0830114886169886E-2</v>
      </c>
    </row>
    <row r="85" spans="1:16" ht="20.100000000000001" customHeight="1" x14ac:dyDescent="0.25">
      <c r="A85" s="38" t="s">
        <v>216</v>
      </c>
      <c r="B85" s="19">
        <v>562.5</v>
      </c>
      <c r="C85" s="140">
        <v>884.27</v>
      </c>
      <c r="D85" s="247">
        <f t="shared" si="40"/>
        <v>3.6158944305390542E-3</v>
      </c>
      <c r="E85" s="215">
        <f t="shared" si="41"/>
        <v>4.2412880254587594E-3</v>
      </c>
      <c r="F85" s="52">
        <f t="shared" si="47"/>
        <v>0.57203555555555552</v>
      </c>
      <c r="H85" s="19">
        <v>158.245</v>
      </c>
      <c r="I85" s="140">
        <v>360.988</v>
      </c>
      <c r="J85" s="214">
        <f t="shared" si="42"/>
        <v>3.3112365219522362E-3</v>
      </c>
      <c r="K85" s="215">
        <f t="shared" si="43"/>
        <v>5.5833399106026502E-3</v>
      </c>
      <c r="L85" s="52">
        <f t="shared" si="48"/>
        <v>1.2811968782583967</v>
      </c>
      <c r="N85" s="40">
        <f t="shared" si="58"/>
        <v>2.8132444444444444</v>
      </c>
      <c r="O85" s="143">
        <f t="shared" si="59"/>
        <v>4.0823277958089728</v>
      </c>
      <c r="P85" s="52">
        <f t="shared" si="60"/>
        <v>0.45111023106104281</v>
      </c>
    </row>
    <row r="86" spans="1:16" ht="20.100000000000001" customHeight="1" x14ac:dyDescent="0.25">
      <c r="A86" s="38" t="s">
        <v>197</v>
      </c>
      <c r="B86" s="19">
        <v>364.14999999999992</v>
      </c>
      <c r="C86" s="140">
        <v>181.65000000000003</v>
      </c>
      <c r="D86" s="247">
        <f t="shared" si="40"/>
        <v>2.3408497011214156E-3</v>
      </c>
      <c r="E86" s="215">
        <f t="shared" si="41"/>
        <v>8.7126100605537193E-4</v>
      </c>
      <c r="F86" s="52">
        <f t="shared" si="47"/>
        <v>-0.50116710146917454</v>
      </c>
      <c r="H86" s="19">
        <v>151.34000000000006</v>
      </c>
      <c r="I86" s="140">
        <v>337.51400000000001</v>
      </c>
      <c r="J86" s="214">
        <f t="shared" si="42"/>
        <v>3.1667511468435124E-3</v>
      </c>
      <c r="K86" s="215">
        <f t="shared" si="43"/>
        <v>5.2202715508192603E-3</v>
      </c>
      <c r="L86" s="52">
        <f t="shared" si="48"/>
        <v>1.2301704770714939</v>
      </c>
      <c r="N86" s="40">
        <f t="shared" ref="N86:O96" si="61">(H86/B86)*10</f>
        <v>4.155979678703833</v>
      </c>
      <c r="O86" s="143">
        <f t="shared" si="61"/>
        <v>18.580456922653454</v>
      </c>
      <c r="P86" s="52">
        <f t="shared" si="50"/>
        <v>3.4707766541457987</v>
      </c>
    </row>
    <row r="87" spans="1:16" ht="20.100000000000001" customHeight="1" x14ac:dyDescent="0.25">
      <c r="A87" s="38" t="s">
        <v>192</v>
      </c>
      <c r="B87" s="19">
        <v>1500.1400000000003</v>
      </c>
      <c r="C87" s="140">
        <v>1277.1000000000001</v>
      </c>
      <c r="D87" s="247">
        <f t="shared" si="40"/>
        <v>9.643285104051302E-3</v>
      </c>
      <c r="E87" s="215">
        <f t="shared" si="41"/>
        <v>6.1254469079731096E-3</v>
      </c>
      <c r="F87" s="52">
        <f t="shared" si="47"/>
        <v>-0.14867945658405224</v>
      </c>
      <c r="H87" s="19">
        <v>448.43599999999992</v>
      </c>
      <c r="I87" s="140">
        <v>326.83900000000006</v>
      </c>
      <c r="J87" s="214">
        <f t="shared" si="42"/>
        <v>9.3834096556489784E-3</v>
      </c>
      <c r="K87" s="215">
        <f t="shared" si="43"/>
        <v>5.0551631440420731E-3</v>
      </c>
      <c r="L87" s="52">
        <f t="shared" si="48"/>
        <v>-0.27115798018000314</v>
      </c>
      <c r="N87" s="40">
        <f t="shared" ref="N87:N91" si="62">(H87/B87)*10</f>
        <v>2.9892943325289627</v>
      </c>
      <c r="O87" s="143">
        <f t="shared" ref="O87:O91" si="63">(I87/C87)*10</f>
        <v>2.5592279382977057</v>
      </c>
      <c r="P87" s="52">
        <f t="shared" ref="P87:P91" si="64">(O87-N87)/N87</f>
        <v>-0.14386886883347416</v>
      </c>
    </row>
    <row r="88" spans="1:16" ht="20.100000000000001" customHeight="1" x14ac:dyDescent="0.25">
      <c r="A88" s="38" t="s">
        <v>193</v>
      </c>
      <c r="B88" s="19">
        <v>568.82999999999993</v>
      </c>
      <c r="C88" s="140">
        <v>325.46000000000004</v>
      </c>
      <c r="D88" s="247">
        <f t="shared" si="40"/>
        <v>3.6565852958640533E-3</v>
      </c>
      <c r="E88" s="215">
        <f t="shared" si="41"/>
        <v>1.5610272889115405E-3</v>
      </c>
      <c r="F88" s="52">
        <f t="shared" si="47"/>
        <v>-0.42784311657261381</v>
      </c>
      <c r="H88" s="19">
        <v>349.16499999999996</v>
      </c>
      <c r="I88" s="140">
        <v>305.73500000000001</v>
      </c>
      <c r="J88" s="214">
        <f t="shared" si="42"/>
        <v>7.3061891382821091E-3</v>
      </c>
      <c r="K88" s="215">
        <f t="shared" si="43"/>
        <v>4.7287511705876688E-3</v>
      </c>
      <c r="L88" s="52">
        <f t="shared" ref="L88:L90" si="65">(I88-H88)/H88</f>
        <v>-0.12438245528618262</v>
      </c>
      <c r="N88" s="40">
        <f t="shared" ref="N88:N89" si="66">(H88/B88)*10</f>
        <v>6.1383014257335233</v>
      </c>
      <c r="O88" s="143">
        <f t="shared" ref="O88:O89" si="67">(I88/C88)*10</f>
        <v>9.3939347385239351</v>
      </c>
      <c r="P88" s="52">
        <f t="shared" ref="P88:P89" si="68">(O88-N88)/N88</f>
        <v>0.53038016333669469</v>
      </c>
    </row>
    <row r="89" spans="1:16" ht="20.100000000000001" customHeight="1" x14ac:dyDescent="0.25">
      <c r="A89" s="38" t="s">
        <v>196</v>
      </c>
      <c r="B89" s="19">
        <v>239.01</v>
      </c>
      <c r="C89" s="140">
        <v>863.51</v>
      </c>
      <c r="D89" s="247">
        <f t="shared" si="40"/>
        <v>1.5364176494989143E-3</v>
      </c>
      <c r="E89" s="215">
        <f t="shared" si="41"/>
        <v>4.1417153390524309E-3</v>
      </c>
      <c r="F89" s="52">
        <f t="shared" si="47"/>
        <v>2.612861386552864</v>
      </c>
      <c r="H89" s="19">
        <v>104.027</v>
      </c>
      <c r="I89" s="140">
        <v>251.67400000000004</v>
      </c>
      <c r="J89" s="214">
        <f t="shared" si="42"/>
        <v>2.1767386120833216E-3</v>
      </c>
      <c r="K89" s="215">
        <f t="shared" si="43"/>
        <v>3.8925988915449036E-3</v>
      </c>
      <c r="L89" s="52">
        <f t="shared" si="65"/>
        <v>1.4193142165014856</v>
      </c>
      <c r="N89" s="40">
        <f t="shared" si="66"/>
        <v>4.3524120329693323</v>
      </c>
      <c r="O89" s="143">
        <f t="shared" si="67"/>
        <v>2.9145464441639364</v>
      </c>
      <c r="P89" s="52">
        <f t="shared" si="68"/>
        <v>-0.33036063174019981</v>
      </c>
    </row>
    <row r="90" spans="1:16" ht="20.100000000000001" customHeight="1" x14ac:dyDescent="0.25">
      <c r="A90" s="38" t="s">
        <v>202</v>
      </c>
      <c r="B90" s="19">
        <v>404.34000000000003</v>
      </c>
      <c r="C90" s="140">
        <v>1081.58</v>
      </c>
      <c r="D90" s="247">
        <f t="shared" si="40"/>
        <v>2.5992013405229534E-3</v>
      </c>
      <c r="E90" s="215">
        <f t="shared" si="41"/>
        <v>5.1876602198148583E-3</v>
      </c>
      <c r="F90" s="52">
        <f t="shared" si="47"/>
        <v>1.6749270415986541</v>
      </c>
      <c r="H90" s="19">
        <v>99.082999999999984</v>
      </c>
      <c r="I90" s="140">
        <v>219.1</v>
      </c>
      <c r="J90" s="214">
        <f t="shared" si="42"/>
        <v>2.0732866650105429E-3</v>
      </c>
      <c r="K90" s="215">
        <f t="shared" si="43"/>
        <v>3.3887823817219426E-3</v>
      </c>
      <c r="L90" s="52">
        <f t="shared" si="65"/>
        <v>1.2112774138853288</v>
      </c>
      <c r="N90" s="40">
        <f t="shared" ref="N90" si="69">(H90/B90)*10</f>
        <v>2.4504872137310181</v>
      </c>
      <c r="O90" s="143">
        <f t="shared" ref="O90" si="70">(I90/C90)*10</f>
        <v>2.0257401209341892</v>
      </c>
      <c r="P90" s="52">
        <f t="shared" ref="P90" si="71">(O90-N90)/N90</f>
        <v>-0.17333169110893878</v>
      </c>
    </row>
    <row r="91" spans="1:16" ht="20.100000000000001" customHeight="1" x14ac:dyDescent="0.25">
      <c r="A91" s="38" t="s">
        <v>217</v>
      </c>
      <c r="B91" s="19">
        <v>87.3</v>
      </c>
      <c r="C91" s="140">
        <v>197.91</v>
      </c>
      <c r="D91" s="247">
        <f t="shared" si="40"/>
        <v>5.611868156196612E-4</v>
      </c>
      <c r="E91" s="215">
        <f t="shared" si="41"/>
        <v>9.4925001766264035E-4</v>
      </c>
      <c r="F91" s="52">
        <f t="shared" si="47"/>
        <v>1.2670103092783505</v>
      </c>
      <c r="H91" s="19">
        <v>69.344999999999999</v>
      </c>
      <c r="I91" s="140">
        <v>195.90600000000001</v>
      </c>
      <c r="J91" s="214">
        <f t="shared" si="42"/>
        <v>1.4510265513272319E-3</v>
      </c>
      <c r="K91" s="215">
        <f t="shared" si="43"/>
        <v>3.0300447342474623E-3</v>
      </c>
      <c r="L91" s="52">
        <f t="shared" si="48"/>
        <v>1.8250919316461174</v>
      </c>
      <c r="N91" s="40">
        <f t="shared" si="62"/>
        <v>7.9432989690721651</v>
      </c>
      <c r="O91" s="143">
        <f t="shared" si="63"/>
        <v>9.8987418523571318</v>
      </c>
      <c r="P91" s="52">
        <f t="shared" si="64"/>
        <v>0.2461751585705928</v>
      </c>
    </row>
    <row r="92" spans="1:16" ht="20.100000000000001" customHeight="1" x14ac:dyDescent="0.25">
      <c r="A92" s="38" t="s">
        <v>191</v>
      </c>
      <c r="B92" s="19">
        <v>202.3</v>
      </c>
      <c r="C92" s="140">
        <v>750.68999999999994</v>
      </c>
      <c r="D92" s="247">
        <f t="shared" si="40"/>
        <v>1.300436343640979E-3</v>
      </c>
      <c r="E92" s="215">
        <f t="shared" si="41"/>
        <v>3.6005886299791193E-3</v>
      </c>
      <c r="F92" s="52">
        <f t="shared" si="47"/>
        <v>2.7107760751359358</v>
      </c>
      <c r="H92" s="19">
        <v>52.365000000000002</v>
      </c>
      <c r="I92" s="140">
        <v>194.09599999999998</v>
      </c>
      <c r="J92" s="214">
        <f t="shared" si="42"/>
        <v>1.0957243544631986E-3</v>
      </c>
      <c r="K92" s="215">
        <f t="shared" si="43"/>
        <v>3.0020497725362946E-3</v>
      </c>
      <c r="L92" s="52">
        <f t="shared" si="48"/>
        <v>2.7065979184569837</v>
      </c>
      <c r="N92" s="40">
        <f t="shared" ref="N92" si="72">(H92/B92)*10</f>
        <v>2.5884824518042509</v>
      </c>
      <c r="O92" s="143">
        <f t="shared" ref="O92" si="73">(I92/C92)*10</f>
        <v>2.5855679441580408</v>
      </c>
      <c r="P92" s="52">
        <f t="shared" ref="P92" si="74">(O92-N92)/N92</f>
        <v>-1.1259522521307958E-3</v>
      </c>
    </row>
    <row r="93" spans="1:16" ht="20.100000000000001" customHeight="1" x14ac:dyDescent="0.25">
      <c r="A93" s="38" t="s">
        <v>199</v>
      </c>
      <c r="B93" s="19">
        <v>2218.3900000000003</v>
      </c>
      <c r="C93" s="140">
        <v>2535.3200000000002</v>
      </c>
      <c r="D93" s="247">
        <f t="shared" si="40"/>
        <v>1.4260380525801837E-2</v>
      </c>
      <c r="E93" s="215">
        <f t="shared" si="41"/>
        <v>1.216033830923372E-2</v>
      </c>
      <c r="F93" s="52">
        <f t="shared" si="47"/>
        <v>0.14286487046912391</v>
      </c>
      <c r="H93" s="19">
        <v>151.21799999999999</v>
      </c>
      <c r="I93" s="140">
        <v>176.01000000000002</v>
      </c>
      <c r="J93" s="214">
        <f t="shared" si="42"/>
        <v>3.1641983277612131E-3</v>
      </c>
      <c r="K93" s="215">
        <f t="shared" si="43"/>
        <v>2.7223166910400696E-3</v>
      </c>
      <c r="L93" s="52">
        <f t="shared" si="48"/>
        <v>0.16394873626155637</v>
      </c>
      <c r="N93" s="40">
        <f t="shared" ref="N93:N94" si="75">(H93/B93)*10</f>
        <v>0.6816565166629851</v>
      </c>
      <c r="O93" s="143">
        <f t="shared" ref="O93:O94" si="76">(I93/C93)*10</f>
        <v>0.6942318918321948</v>
      </c>
      <c r="P93" s="52">
        <f t="shared" ref="P93:P94" si="77">(O93-N93)/N93</f>
        <v>1.8448257827522595E-2</v>
      </c>
    </row>
    <row r="94" spans="1:16" ht="20.100000000000001" customHeight="1" x14ac:dyDescent="0.25">
      <c r="A94" s="38" t="s">
        <v>203</v>
      </c>
      <c r="B94" s="19">
        <v>71.210000000000008</v>
      </c>
      <c r="C94" s="140">
        <v>178.5</v>
      </c>
      <c r="D94" s="247">
        <f t="shared" si="40"/>
        <v>4.5775616426433079E-4</v>
      </c>
      <c r="E94" s="215">
        <f t="shared" si="41"/>
        <v>8.5615243369603004E-4</v>
      </c>
      <c r="F94" s="52">
        <f t="shared" si="47"/>
        <v>1.5066704114590646</v>
      </c>
      <c r="H94" s="19">
        <v>70.911000000000001</v>
      </c>
      <c r="I94" s="140">
        <v>169.899</v>
      </c>
      <c r="J94" s="214">
        <f t="shared" si="42"/>
        <v>1.4837947044655756E-3</v>
      </c>
      <c r="K94" s="215">
        <f t="shared" si="43"/>
        <v>2.627798894898112E-3</v>
      </c>
      <c r="L94" s="52">
        <f t="shared" si="48"/>
        <v>1.3959470321952869</v>
      </c>
      <c r="N94" s="40">
        <f t="shared" si="75"/>
        <v>9.958011515236624</v>
      </c>
      <c r="O94" s="143">
        <f t="shared" si="76"/>
        <v>9.5181512605042009</v>
      </c>
      <c r="P94" s="52">
        <f t="shared" si="77"/>
        <v>-4.4171494887247177E-2</v>
      </c>
    </row>
    <row r="95" spans="1:16" ht="20.100000000000001" customHeight="1" thickBot="1" x14ac:dyDescent="0.3">
      <c r="A95" s="8" t="s">
        <v>17</v>
      </c>
      <c r="B95" s="19">
        <f>B96-SUM(B68:B94)</f>
        <v>5302.5500000000175</v>
      </c>
      <c r="C95" s="140">
        <f>C96-SUM(C68:C94)</f>
        <v>6066.3400000000256</v>
      </c>
      <c r="D95" s="247">
        <f t="shared" si="40"/>
        <v>3.408615291138653E-2</v>
      </c>
      <c r="E95" s="215">
        <f t="shared" si="41"/>
        <v>2.9096424395672813E-2</v>
      </c>
      <c r="F95" s="52">
        <f t="shared" si="47"/>
        <v>0.14404201751987358</v>
      </c>
      <c r="H95" s="19">
        <f>H96-SUM(H68:H94)</f>
        <v>1557.5359999999855</v>
      </c>
      <c r="I95" s="140">
        <f>I96-SUM(I68:I94)</f>
        <v>2039.9420000000246</v>
      </c>
      <c r="J95" s="214">
        <f t="shared" si="42"/>
        <v>3.2591046083322382E-2</v>
      </c>
      <c r="K95" s="215">
        <f t="shared" si="43"/>
        <v>3.1551435460222307E-2</v>
      </c>
      <c r="L95" s="52">
        <f t="shared" si="48"/>
        <v>0.30972382018781175</v>
      </c>
      <c r="N95" s="40">
        <f t="shared" si="61"/>
        <v>2.9373339242439589</v>
      </c>
      <c r="O95" s="143">
        <f t="shared" si="61"/>
        <v>3.3627228279325196</v>
      </c>
      <c r="P95" s="52">
        <f t="shared" si="50"/>
        <v>0.14482143149524673</v>
      </c>
    </row>
    <row r="96" spans="1:16" s="1" customFormat="1" ht="26.25" customHeight="1" thickBot="1" x14ac:dyDescent="0.3">
      <c r="A96" s="12" t="s">
        <v>18</v>
      </c>
      <c r="B96" s="17">
        <v>155563.16999999998</v>
      </c>
      <c r="C96" s="145">
        <v>208490.91000000003</v>
      </c>
      <c r="D96" s="243">
        <f>SUM(D68:D95)</f>
        <v>1.0000000000000002</v>
      </c>
      <c r="E96" s="244">
        <f>SUM(E68:E95)</f>
        <v>0.99999999999999989</v>
      </c>
      <c r="F96" s="57">
        <f t="shared" si="47"/>
        <v>0.34023310273247875</v>
      </c>
      <c r="H96" s="17">
        <v>47790.303999999989</v>
      </c>
      <c r="I96" s="145">
        <v>64654.491000000024</v>
      </c>
      <c r="J96" s="269">
        <f>SUM(J68:J95)</f>
        <v>0.99999999999999978</v>
      </c>
      <c r="K96" s="243">
        <f>SUM(K68:K95)</f>
        <v>0.99999999999999978</v>
      </c>
      <c r="L96" s="57">
        <f t="shared" si="48"/>
        <v>0.35287883918880364</v>
      </c>
      <c r="N96" s="37">
        <f t="shared" si="61"/>
        <v>3.0720834500865464</v>
      </c>
      <c r="O96" s="150">
        <f t="shared" si="61"/>
        <v>3.1010700178727224</v>
      </c>
      <c r="P96" s="57">
        <f t="shared" si="50"/>
        <v>9.4354753889772831E-3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80 D83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" customWidth="1"/>
    <col min="6" max="6" width="10.8554687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131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60"/>
      <c r="M4" s="359" t="s">
        <v>104</v>
      </c>
      <c r="N4" s="359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209</v>
      </c>
      <c r="F5" s="357"/>
      <c r="G5" s="362" t="str">
        <f>E5</f>
        <v>jan-out</v>
      </c>
      <c r="H5" s="362"/>
      <c r="I5" s="131" t="s">
        <v>149</v>
      </c>
      <c r="K5" s="356" t="str">
        <f>E5</f>
        <v>jan-out</v>
      </c>
      <c r="L5" s="357"/>
      <c r="M5" s="369" t="str">
        <f>E5</f>
        <v>jan-out</v>
      </c>
      <c r="N5" s="364"/>
      <c r="O5" s="131" t="str">
        <f>I5</f>
        <v>2024/2023</v>
      </c>
      <c r="Q5" s="356" t="str">
        <f>E5</f>
        <v>jan-out</v>
      </c>
      <c r="R5" s="357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820371.41999999946</v>
      </c>
      <c r="F7" s="145">
        <v>940551.95000000042</v>
      </c>
      <c r="G7" s="243">
        <f>E7/E15</f>
        <v>0.37658448311471754</v>
      </c>
      <c r="H7" s="244">
        <f>F7/F15</f>
        <v>0.38891263585222968</v>
      </c>
      <c r="I7" s="164">
        <f t="shared" ref="I7:I18" si="0">(F7-E7)/E7</f>
        <v>0.14649526674149746</v>
      </c>
      <c r="J7" s="1"/>
      <c r="K7" s="17">
        <v>172134.97100000005</v>
      </c>
      <c r="L7" s="145">
        <v>178107.57500000036</v>
      </c>
      <c r="M7" s="243">
        <f>K7/K15</f>
        <v>0.34949859901462577</v>
      </c>
      <c r="N7" s="244">
        <f>L7/L15</f>
        <v>0.33769087269037784</v>
      </c>
      <c r="O7" s="164">
        <f t="shared" ref="O7:O18" si="1">(L7-K7)/K7</f>
        <v>3.4697214431809502E-2</v>
      </c>
      <c r="P7" s="1"/>
      <c r="Q7" s="187">
        <f t="shared" ref="Q7:Q18" si="2">(K7/E7)*10</f>
        <v>2.098256555548951</v>
      </c>
      <c r="R7" s="188">
        <f t="shared" ref="R7:R18" si="3">(L7/F7)*10</f>
        <v>1.8936495214326043</v>
      </c>
      <c r="S7" s="55">
        <f>(R7-Q7)/Q7</f>
        <v>-9.7512877333923942E-2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553044.35999999952</v>
      </c>
      <c r="F8" s="181">
        <v>561939.40000000037</v>
      </c>
      <c r="G8" s="245">
        <f>E8/E7</f>
        <v>0.67413898938605132</v>
      </c>
      <c r="H8" s="246">
        <f>F8/F7</f>
        <v>0.59745705699722396</v>
      </c>
      <c r="I8" s="206">
        <f t="shared" si="0"/>
        <v>1.6083773099143186E-2</v>
      </c>
      <c r="K8" s="180">
        <v>143343.99900000004</v>
      </c>
      <c r="L8" s="181">
        <v>143965.57400000037</v>
      </c>
      <c r="M8" s="250">
        <f>K8/K7</f>
        <v>0.83274187788372178</v>
      </c>
      <c r="N8" s="246">
        <f>L8/L7</f>
        <v>0.80830685612332931</v>
      </c>
      <c r="O8" s="207">
        <f t="shared" si="1"/>
        <v>4.3362471002384387E-3</v>
      </c>
      <c r="Q8" s="189">
        <f t="shared" si="2"/>
        <v>2.5919077992224744</v>
      </c>
      <c r="R8" s="190">
        <f t="shared" si="3"/>
        <v>2.5619412698237616</v>
      </c>
      <c r="S8" s="182">
        <f t="shared" ref="S8:S18" si="4">(R8-Q8)/Q8</f>
        <v>-1.156157229346747E-2</v>
      </c>
    </row>
    <row r="9" spans="1:19" ht="24" customHeight="1" x14ac:dyDescent="0.25">
      <c r="A9" s="8"/>
      <c r="B9" t="s">
        <v>37</v>
      </c>
      <c r="E9" s="19">
        <v>147428.39999999988</v>
      </c>
      <c r="F9" s="140">
        <v>142954.00999999998</v>
      </c>
      <c r="G9" s="247">
        <f>E9/E7</f>
        <v>0.17970933214616372</v>
      </c>
      <c r="H9" s="215">
        <f>F9/F7</f>
        <v>0.15198948872521068</v>
      </c>
      <c r="I9" s="182">
        <f t="shared" si="0"/>
        <v>-3.0349579863851884E-2</v>
      </c>
      <c r="K9" s="19">
        <v>21313.64000000001</v>
      </c>
      <c r="L9" s="140">
        <v>20586.452999999987</v>
      </c>
      <c r="M9" s="247">
        <f>K9/K7</f>
        <v>0.12381934871328386</v>
      </c>
      <c r="N9" s="215">
        <f>L9/L7</f>
        <v>0.11558437646461665</v>
      </c>
      <c r="O9" s="182">
        <f t="shared" si="1"/>
        <v>-3.4118386160225243E-2</v>
      </c>
      <c r="Q9" s="189">
        <f t="shared" si="2"/>
        <v>1.4456943166988199</v>
      </c>
      <c r="R9" s="190">
        <f t="shared" si="3"/>
        <v>1.4400752381832445</v>
      </c>
      <c r="S9" s="182">
        <f t="shared" si="4"/>
        <v>-3.8867680744615065E-3</v>
      </c>
    </row>
    <row r="10" spans="1:19" ht="24" customHeight="1" thickBot="1" x14ac:dyDescent="0.3">
      <c r="A10" s="8"/>
      <c r="B10" t="s">
        <v>36</v>
      </c>
      <c r="E10" s="19">
        <v>119898.66000000003</v>
      </c>
      <c r="F10" s="140">
        <v>235658.54000000007</v>
      </c>
      <c r="G10" s="247">
        <f>E10/E7</f>
        <v>0.14615167846778487</v>
      </c>
      <c r="H10" s="215">
        <f>F10/F7</f>
        <v>0.25055345427756537</v>
      </c>
      <c r="I10" s="186">
        <f t="shared" si="0"/>
        <v>0.96548101538415865</v>
      </c>
      <c r="K10" s="19">
        <v>7477.3319999999985</v>
      </c>
      <c r="L10" s="140">
        <v>13555.547999999995</v>
      </c>
      <c r="M10" s="247">
        <f>K10/K7</f>
        <v>4.3438773402994305E-2</v>
      </c>
      <c r="N10" s="215">
        <f>L10/L7</f>
        <v>7.6108767412054024E-2</v>
      </c>
      <c r="O10" s="209">
        <f t="shared" si="1"/>
        <v>0.81288566563581743</v>
      </c>
      <c r="Q10" s="189">
        <f t="shared" si="2"/>
        <v>0.62363766200556348</v>
      </c>
      <c r="R10" s="190">
        <f t="shared" si="3"/>
        <v>0.57521989230689419</v>
      </c>
      <c r="S10" s="182">
        <f t="shared" si="4"/>
        <v>-7.7637661495558216E-2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1358081.1100000024</v>
      </c>
      <c r="F11" s="145">
        <v>1477862.5300000026</v>
      </c>
      <c r="G11" s="243">
        <f>E11/E15</f>
        <v>0.62341551688528241</v>
      </c>
      <c r="H11" s="244">
        <f>F11/F15</f>
        <v>0.61108736414777043</v>
      </c>
      <c r="I11" s="164">
        <f t="shared" si="0"/>
        <v>8.8199017803877663E-2</v>
      </c>
      <c r="J11" s="1"/>
      <c r="K11" s="17">
        <v>320384.80299999972</v>
      </c>
      <c r="L11" s="145">
        <v>349320.28700000013</v>
      </c>
      <c r="M11" s="243">
        <f>K11/K15</f>
        <v>0.65050140098537412</v>
      </c>
      <c r="N11" s="244">
        <f>L11/L15</f>
        <v>0.66230912730962199</v>
      </c>
      <c r="O11" s="164">
        <f t="shared" si="1"/>
        <v>9.0314783126590525E-2</v>
      </c>
      <c r="Q11" s="191">
        <f t="shared" si="2"/>
        <v>2.3590991778097785</v>
      </c>
      <c r="R11" s="192">
        <f t="shared" si="3"/>
        <v>2.3636859309234906</v>
      </c>
      <c r="S11" s="57">
        <f t="shared" si="4"/>
        <v>1.9442815956429802E-3</v>
      </c>
    </row>
    <row r="12" spans="1:19" s="3" customFormat="1" ht="24" customHeight="1" x14ac:dyDescent="0.25">
      <c r="A12" s="46"/>
      <c r="B12" s="3" t="s">
        <v>33</v>
      </c>
      <c r="E12" s="31">
        <v>969630.47000000253</v>
      </c>
      <c r="F12" s="141">
        <v>1086462.7400000026</v>
      </c>
      <c r="G12" s="247">
        <f>E12/E11</f>
        <v>0.71397095715439318</v>
      </c>
      <c r="H12" s="215">
        <f>F12/F11</f>
        <v>0.73515818822471979</v>
      </c>
      <c r="I12" s="206">
        <f t="shared" si="0"/>
        <v>0.12049154148383942</v>
      </c>
      <c r="K12" s="31">
        <v>279725.94399999973</v>
      </c>
      <c r="L12" s="141">
        <v>310675.45900000015</v>
      </c>
      <c r="M12" s="247">
        <f>K12/K11</f>
        <v>0.87309367167455809</v>
      </c>
      <c r="N12" s="215">
        <f>L12/L11</f>
        <v>0.88937136078787216</v>
      </c>
      <c r="O12" s="206">
        <f t="shared" si="1"/>
        <v>0.11064227564104834</v>
      </c>
      <c r="Q12" s="189">
        <f t="shared" si="2"/>
        <v>2.8848716356861082</v>
      </c>
      <c r="R12" s="190">
        <f t="shared" si="3"/>
        <v>2.8595132401871366</v>
      </c>
      <c r="S12" s="182">
        <f t="shared" si="4"/>
        <v>-8.7901295798697068E-3</v>
      </c>
    </row>
    <row r="13" spans="1:19" ht="24" customHeight="1" x14ac:dyDescent="0.25">
      <c r="A13" s="8"/>
      <c r="B13" s="3" t="s">
        <v>37</v>
      </c>
      <c r="D13" s="3"/>
      <c r="E13" s="19">
        <v>120118.53999999995</v>
      </c>
      <c r="F13" s="140">
        <v>123865.26999999996</v>
      </c>
      <c r="G13" s="247">
        <f>E13/E11</f>
        <v>8.8447250400235475E-2</v>
      </c>
      <c r="H13" s="215">
        <f>F13/F11</f>
        <v>8.3813796943616764E-2</v>
      </c>
      <c r="I13" s="182">
        <f t="shared" si="0"/>
        <v>3.1191937564342791E-2</v>
      </c>
      <c r="K13" s="19">
        <v>15120.753000000013</v>
      </c>
      <c r="L13" s="140">
        <v>15499.390999999987</v>
      </c>
      <c r="M13" s="247">
        <f>K13/K11</f>
        <v>4.7195599973573109E-2</v>
      </c>
      <c r="N13" s="215">
        <f>L13/L11</f>
        <v>4.4370142750970488E-2</v>
      </c>
      <c r="O13" s="182">
        <f t="shared" si="1"/>
        <v>2.5040948688201784E-2</v>
      </c>
      <c r="Q13" s="189">
        <f t="shared" si="2"/>
        <v>1.2588192463877781</v>
      </c>
      <c r="R13" s="190">
        <f t="shared" si="3"/>
        <v>1.2513104762941212</v>
      </c>
      <c r="S13" s="182">
        <f t="shared" si="4"/>
        <v>-5.9649311171588518E-3</v>
      </c>
    </row>
    <row r="14" spans="1:19" ht="24" customHeight="1" thickBot="1" x14ac:dyDescent="0.3">
      <c r="A14" s="8"/>
      <c r="B14" t="s">
        <v>36</v>
      </c>
      <c r="E14" s="19">
        <v>268332.09999999992</v>
      </c>
      <c r="F14" s="140">
        <v>267534.52000000014</v>
      </c>
      <c r="G14" s="247">
        <f>E14/E11</f>
        <v>0.19758179244537127</v>
      </c>
      <c r="H14" s="215">
        <f>F14/F11</f>
        <v>0.18102801483166345</v>
      </c>
      <c r="I14" s="186">
        <f t="shared" si="0"/>
        <v>-2.9723614878718711E-3</v>
      </c>
      <c r="K14" s="19">
        <v>25538.105999999982</v>
      </c>
      <c r="L14" s="140">
        <v>23145.436999999984</v>
      </c>
      <c r="M14" s="247">
        <f>K14/K11</f>
        <v>7.9710728351868806E-2</v>
      </c>
      <c r="N14" s="215">
        <f>L14/L11</f>
        <v>6.6258496461157362E-2</v>
      </c>
      <c r="O14" s="209">
        <f t="shared" si="1"/>
        <v>-9.3690150710471626E-2</v>
      </c>
      <c r="Q14" s="189">
        <f t="shared" si="2"/>
        <v>0.95173503281940508</v>
      </c>
      <c r="R14" s="190">
        <f t="shared" si="3"/>
        <v>0.86513833803577844</v>
      </c>
      <c r="S14" s="182">
        <f t="shared" si="4"/>
        <v>-9.0988239160529727E-2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2178452.5300000021</v>
      </c>
      <c r="F15" s="145">
        <v>2418414.4800000028</v>
      </c>
      <c r="G15" s="243">
        <f>G7+G11</f>
        <v>1</v>
      </c>
      <c r="H15" s="244">
        <f>H7+H11</f>
        <v>1</v>
      </c>
      <c r="I15" s="164">
        <f t="shared" si="0"/>
        <v>0.11015248057757789</v>
      </c>
      <c r="J15" s="1"/>
      <c r="K15" s="17">
        <v>492519.7739999998</v>
      </c>
      <c r="L15" s="145">
        <v>527427.86200000055</v>
      </c>
      <c r="M15" s="243">
        <f>M7+M11</f>
        <v>0.99999999999999989</v>
      </c>
      <c r="N15" s="244">
        <f>N7+N11</f>
        <v>0.99999999999999978</v>
      </c>
      <c r="O15" s="164">
        <f t="shared" si="1"/>
        <v>7.0876520787164901E-2</v>
      </c>
      <c r="Q15" s="191">
        <f t="shared" si="2"/>
        <v>2.2608698937313969</v>
      </c>
      <c r="R15" s="192">
        <f t="shared" si="3"/>
        <v>2.1808828319618727</v>
      </c>
      <c r="S15" s="57">
        <f t="shared" si="4"/>
        <v>-3.5378887565047597E-2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1522674.8300000019</v>
      </c>
      <c r="F16" s="181">
        <f t="shared" ref="F16:F17" si="5">F8+F12</f>
        <v>1648402.1400000029</v>
      </c>
      <c r="G16" s="245">
        <f>E16/E15</f>
        <v>0.69897085616091004</v>
      </c>
      <c r="H16" s="246">
        <f>F16/F15</f>
        <v>0.68160447831920068</v>
      </c>
      <c r="I16" s="207">
        <f t="shared" si="0"/>
        <v>8.2570032368631738E-2</v>
      </c>
      <c r="J16" s="3"/>
      <c r="K16" s="180">
        <f t="shared" ref="K16:L18" si="6">K8+K12</f>
        <v>423069.94299999974</v>
      </c>
      <c r="L16" s="181">
        <f t="shared" si="6"/>
        <v>454641.03300000052</v>
      </c>
      <c r="M16" s="250">
        <f>K16/K15</f>
        <v>0.85899077627693365</v>
      </c>
      <c r="N16" s="246">
        <f>L16/L15</f>
        <v>0.86199661746348932</v>
      </c>
      <c r="O16" s="207">
        <f t="shared" si="1"/>
        <v>7.4623807534350897E-2</v>
      </c>
      <c r="P16" s="3"/>
      <c r="Q16" s="189">
        <f t="shared" si="2"/>
        <v>2.7784654652759921</v>
      </c>
      <c r="R16" s="190">
        <f t="shared" si="3"/>
        <v>2.7580711160687992</v>
      </c>
      <c r="S16" s="182">
        <f t="shared" si="4"/>
        <v>-7.3401485323723974E-3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267546.93999999983</v>
      </c>
      <c r="F17" s="140">
        <f t="shared" si="5"/>
        <v>266819.27999999991</v>
      </c>
      <c r="G17" s="248">
        <f>E17/E15</f>
        <v>0.12281513428249895</v>
      </c>
      <c r="H17" s="215">
        <f>F17/F15</f>
        <v>0.11032818493544565</v>
      </c>
      <c r="I17" s="182">
        <f t="shared" si="0"/>
        <v>-2.7197470470038516E-3</v>
      </c>
      <c r="K17" s="19">
        <f t="shared" si="6"/>
        <v>36434.393000000025</v>
      </c>
      <c r="L17" s="140">
        <f t="shared" si="6"/>
        <v>36085.843999999975</v>
      </c>
      <c r="M17" s="247">
        <f>K17/K15</f>
        <v>7.3975492809350715E-2</v>
      </c>
      <c r="N17" s="215">
        <f>L17/L15</f>
        <v>6.8418539481708188E-2</v>
      </c>
      <c r="O17" s="182">
        <f t="shared" si="1"/>
        <v>-9.5664829656980904E-3</v>
      </c>
      <c r="Q17" s="189">
        <f t="shared" si="2"/>
        <v>1.3617944200744756</v>
      </c>
      <c r="R17" s="190">
        <f t="shared" si="3"/>
        <v>1.3524451456431481</v>
      </c>
      <c r="S17" s="182">
        <f t="shared" si="4"/>
        <v>-6.865408092079116E-3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388230.75999999995</v>
      </c>
      <c r="F18" s="142">
        <f>F10+F14</f>
        <v>503193.06000000017</v>
      </c>
      <c r="G18" s="249">
        <f>E18/E15</f>
        <v>0.17821400955659086</v>
      </c>
      <c r="H18" s="221">
        <f>F18/F15</f>
        <v>0.20806733674535374</v>
      </c>
      <c r="I18" s="208">
        <f t="shared" si="0"/>
        <v>0.29611847345635423</v>
      </c>
      <c r="K18" s="21">
        <f t="shared" si="6"/>
        <v>33015.43799999998</v>
      </c>
      <c r="L18" s="142">
        <f t="shared" si="6"/>
        <v>36700.984999999979</v>
      </c>
      <c r="M18" s="249">
        <f>K18/K15</f>
        <v>6.7033730913715547E-2</v>
      </c>
      <c r="N18" s="221">
        <f>L18/L15</f>
        <v>6.9584843054802323E-2</v>
      </c>
      <c r="O18" s="208">
        <f t="shared" si="1"/>
        <v>0.11163101940371049</v>
      </c>
      <c r="Q18" s="193">
        <f t="shared" si="2"/>
        <v>0.85040757718424953</v>
      </c>
      <c r="R18" s="194">
        <f t="shared" si="3"/>
        <v>0.72936190733632067</v>
      </c>
      <c r="S18" s="186">
        <f t="shared" si="4"/>
        <v>-0.14233841877175921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62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132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F5</f>
        <v>2024/2023</v>
      </c>
    </row>
    <row r="6" spans="1:16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178</v>
      </c>
      <c r="B7" s="39">
        <v>209631.25000000015</v>
      </c>
      <c r="C7" s="147">
        <v>236946.35999999987</v>
      </c>
      <c r="D7" s="247">
        <f>B7/$B$33</f>
        <v>9.6229432183220498E-2</v>
      </c>
      <c r="E7" s="246">
        <f>C7/$C$33</f>
        <v>9.7975910233550983E-2</v>
      </c>
      <c r="F7" s="52">
        <f>(C7-B7)/B7</f>
        <v>0.1303007543007052</v>
      </c>
      <c r="H7" s="39">
        <v>61178.406000000003</v>
      </c>
      <c r="I7" s="147">
        <v>68713.253999999986</v>
      </c>
      <c r="J7" s="247">
        <f>H7/$H$33</f>
        <v>0.12421512643673072</v>
      </c>
      <c r="K7" s="246">
        <f>I7/$I$33</f>
        <v>0.13027990925515412</v>
      </c>
      <c r="L7" s="52">
        <f>(I7-H7)/H7</f>
        <v>0.12316188819957131</v>
      </c>
      <c r="N7" s="27">
        <f t="shared" ref="N7:N33" si="0">(H7/B7)*10</f>
        <v>2.9183819683372567</v>
      </c>
      <c r="O7" s="151">
        <f t="shared" ref="O7:O33" si="1">(I7/C7)*10</f>
        <v>2.8999497607813018</v>
      </c>
      <c r="P7" s="61">
        <f>(O7-N7)/N7</f>
        <v>-6.3158996169567858E-3</v>
      </c>
    </row>
    <row r="8" spans="1:16" ht="20.100000000000001" customHeight="1" x14ac:dyDescent="0.25">
      <c r="A8" s="8" t="s">
        <v>177</v>
      </c>
      <c r="B8" s="19">
        <v>169516.79000000007</v>
      </c>
      <c r="C8" s="140">
        <v>170622.89999999997</v>
      </c>
      <c r="D8" s="247">
        <f t="shared" ref="D8:D32" si="2">B8/$B$33</f>
        <v>7.7815232448512447E-2</v>
      </c>
      <c r="E8" s="215">
        <f t="shared" ref="E8:E32" si="3">C8/$C$33</f>
        <v>7.0551554090926533E-2</v>
      </c>
      <c r="F8" s="52">
        <f t="shared" ref="F8:F33" si="4">(C8-B8)/B8</f>
        <v>6.5250763655912685E-3</v>
      </c>
      <c r="H8" s="19">
        <v>52982.988999999994</v>
      </c>
      <c r="I8" s="140">
        <v>53440.895000000048</v>
      </c>
      <c r="J8" s="247">
        <f t="shared" ref="J8:J32" si="5">H8/$H$33</f>
        <v>0.10757535391868352</v>
      </c>
      <c r="K8" s="215">
        <f t="shared" ref="K8:K32" si="6">I8/$I$33</f>
        <v>0.10132361001436821</v>
      </c>
      <c r="L8" s="52">
        <f t="shared" ref="L8:L33" si="7">(I8-H8)/H8</f>
        <v>8.6425097685608795E-3</v>
      </c>
      <c r="N8" s="27">
        <f t="shared" si="0"/>
        <v>3.1255304563046509</v>
      </c>
      <c r="O8" s="152">
        <f t="shared" si="1"/>
        <v>3.1321056552197897</v>
      </c>
      <c r="P8" s="52">
        <f t="shared" ref="P8:P71" si="8">(O8-N8)/N8</f>
        <v>2.1037065570343964E-3</v>
      </c>
    </row>
    <row r="9" spans="1:16" ht="20.100000000000001" customHeight="1" x14ac:dyDescent="0.25">
      <c r="A9" s="8" t="s">
        <v>179</v>
      </c>
      <c r="B9" s="19">
        <v>135840.62</v>
      </c>
      <c r="C9" s="140">
        <v>141130.50999999989</v>
      </c>
      <c r="D9" s="247">
        <f t="shared" si="2"/>
        <v>6.2356474666904943E-2</v>
      </c>
      <c r="E9" s="215">
        <f t="shared" si="3"/>
        <v>5.8356626280206485E-2</v>
      </c>
      <c r="F9" s="52">
        <f t="shared" si="4"/>
        <v>3.8941886454875556E-2</v>
      </c>
      <c r="H9" s="19">
        <v>37602.524999999994</v>
      </c>
      <c r="I9" s="140">
        <v>40351.66200000004</v>
      </c>
      <c r="J9" s="247">
        <f t="shared" si="5"/>
        <v>7.6347239207496295E-2</v>
      </c>
      <c r="K9" s="215">
        <f t="shared" si="6"/>
        <v>7.6506504315086821E-2</v>
      </c>
      <c r="L9" s="52">
        <f t="shared" si="7"/>
        <v>7.3110436067791898E-2</v>
      </c>
      <c r="N9" s="27">
        <f t="shared" si="0"/>
        <v>2.7681355547405477</v>
      </c>
      <c r="O9" s="152">
        <f t="shared" si="1"/>
        <v>2.8591735408594547</v>
      </c>
      <c r="P9" s="52">
        <f t="shared" si="8"/>
        <v>3.2887835266232054E-2</v>
      </c>
    </row>
    <row r="10" spans="1:16" ht="20.100000000000001" customHeight="1" x14ac:dyDescent="0.25">
      <c r="A10" s="8" t="s">
        <v>181</v>
      </c>
      <c r="B10" s="19">
        <v>297269.72000000009</v>
      </c>
      <c r="C10" s="140">
        <v>302558.34000000014</v>
      </c>
      <c r="D10" s="247">
        <f t="shared" si="2"/>
        <v>0.13645912220084044</v>
      </c>
      <c r="E10" s="215">
        <f t="shared" si="3"/>
        <v>0.12510607362886786</v>
      </c>
      <c r="F10" s="52">
        <f t="shared" si="4"/>
        <v>1.7790644805666896E-2</v>
      </c>
      <c r="H10" s="19">
        <v>35990.952000000027</v>
      </c>
      <c r="I10" s="140">
        <v>34842.398999999998</v>
      </c>
      <c r="J10" s="247">
        <f t="shared" si="5"/>
        <v>7.3075141141439828E-2</v>
      </c>
      <c r="K10" s="215">
        <f t="shared" si="6"/>
        <v>6.6060975368039954E-2</v>
      </c>
      <c r="L10" s="52">
        <f t="shared" si="7"/>
        <v>-3.1912270617349275E-2</v>
      </c>
      <c r="N10" s="27">
        <f t="shared" si="0"/>
        <v>1.2107170552049504</v>
      </c>
      <c r="O10" s="152">
        <f t="shared" si="1"/>
        <v>1.1515927473689862</v>
      </c>
      <c r="P10" s="52">
        <f t="shared" si="8"/>
        <v>-4.8834124853354491E-2</v>
      </c>
    </row>
    <row r="11" spans="1:16" ht="20.100000000000001" customHeight="1" x14ac:dyDescent="0.25">
      <c r="A11" s="8" t="s">
        <v>180</v>
      </c>
      <c r="B11" s="19">
        <v>92700.92</v>
      </c>
      <c r="C11" s="140">
        <v>93121.58</v>
      </c>
      <c r="D11" s="247">
        <f t="shared" si="2"/>
        <v>4.2553564387285497E-2</v>
      </c>
      <c r="E11" s="215">
        <f t="shared" si="3"/>
        <v>3.8505219336926896E-2</v>
      </c>
      <c r="F11" s="52">
        <f t="shared" si="4"/>
        <v>4.537819042141151E-3</v>
      </c>
      <c r="H11" s="19">
        <v>32356.686999999987</v>
      </c>
      <c r="I11" s="140">
        <v>33360.888999999981</v>
      </c>
      <c r="J11" s="247">
        <f t="shared" si="5"/>
        <v>6.5696219132919537E-2</v>
      </c>
      <c r="K11" s="215">
        <f t="shared" si="6"/>
        <v>6.3252041470649417E-2</v>
      </c>
      <c r="L11" s="52">
        <f t="shared" si="7"/>
        <v>3.1035377633068375E-2</v>
      </c>
      <c r="N11" s="27">
        <f t="shared" si="0"/>
        <v>3.4904386062187935</v>
      </c>
      <c r="O11" s="152">
        <f t="shared" si="1"/>
        <v>3.5825089093204801</v>
      </c>
      <c r="P11" s="52">
        <f t="shared" si="8"/>
        <v>2.6377860632657468E-2</v>
      </c>
    </row>
    <row r="12" spans="1:16" ht="20.100000000000001" customHeight="1" x14ac:dyDescent="0.25">
      <c r="A12" s="8" t="s">
        <v>156</v>
      </c>
      <c r="B12" s="19">
        <v>125041.43</v>
      </c>
      <c r="C12" s="140">
        <v>129974.62000000001</v>
      </c>
      <c r="D12" s="247">
        <f t="shared" si="2"/>
        <v>5.7399198870769046E-2</v>
      </c>
      <c r="E12" s="215">
        <f t="shared" si="3"/>
        <v>5.3743732133128816E-2</v>
      </c>
      <c r="F12" s="52">
        <f t="shared" si="4"/>
        <v>3.9452443881999887E-2</v>
      </c>
      <c r="H12" s="19">
        <v>27870.532999999996</v>
      </c>
      <c r="I12" s="140">
        <v>29431.883999999998</v>
      </c>
      <c r="J12" s="247">
        <f t="shared" si="5"/>
        <v>5.6587642712594949E-2</v>
      </c>
      <c r="K12" s="215">
        <f t="shared" si="6"/>
        <v>5.5802672024937473E-2</v>
      </c>
      <c r="L12" s="52">
        <f t="shared" si="7"/>
        <v>5.6021569447559635E-2</v>
      </c>
      <c r="N12" s="27">
        <f t="shared" si="0"/>
        <v>2.2289038920940039</v>
      </c>
      <c r="O12" s="152">
        <f t="shared" si="1"/>
        <v>2.2644331639515465</v>
      </c>
      <c r="P12" s="52">
        <f t="shared" si="8"/>
        <v>1.5940243984303732E-2</v>
      </c>
    </row>
    <row r="13" spans="1:16" ht="20.100000000000001" customHeight="1" x14ac:dyDescent="0.25">
      <c r="A13" s="8" t="s">
        <v>157</v>
      </c>
      <c r="B13" s="19">
        <v>144983.92000000004</v>
      </c>
      <c r="C13" s="140">
        <v>146425.78999999995</v>
      </c>
      <c r="D13" s="247">
        <f t="shared" si="2"/>
        <v>6.6553628322578148E-2</v>
      </c>
      <c r="E13" s="215">
        <f t="shared" si="3"/>
        <v>6.0546193057858286E-2</v>
      </c>
      <c r="F13" s="52">
        <f t="shared" si="4"/>
        <v>9.9450339044489054E-3</v>
      </c>
      <c r="H13" s="19">
        <v>25950.678000000007</v>
      </c>
      <c r="I13" s="140">
        <v>26215.585000000003</v>
      </c>
      <c r="J13" s="247">
        <f t="shared" si="5"/>
        <v>5.2689616478220874E-2</v>
      </c>
      <c r="K13" s="215">
        <f t="shared" si="6"/>
        <v>4.9704588795500507E-2</v>
      </c>
      <c r="L13" s="52">
        <f t="shared" si="7"/>
        <v>1.0208095526444262E-2</v>
      </c>
      <c r="N13" s="27">
        <f t="shared" si="0"/>
        <v>1.7899004248195247</v>
      </c>
      <c r="O13" s="152">
        <f t="shared" si="1"/>
        <v>1.7903666423790514</v>
      </c>
      <c r="P13" s="52">
        <f t="shared" si="8"/>
        <v>2.6047122681347059E-4</v>
      </c>
    </row>
    <row r="14" spans="1:16" ht="20.100000000000001" customHeight="1" x14ac:dyDescent="0.25">
      <c r="A14" s="8" t="s">
        <v>182</v>
      </c>
      <c r="B14" s="19">
        <v>44488.399999999987</v>
      </c>
      <c r="C14" s="140">
        <v>131542.28999999998</v>
      </c>
      <c r="D14" s="247">
        <f t="shared" si="2"/>
        <v>2.0422019478202713E-2</v>
      </c>
      <c r="E14" s="215">
        <f t="shared" si="3"/>
        <v>5.4391954351844594E-2</v>
      </c>
      <c r="F14" s="52">
        <f t="shared" si="4"/>
        <v>1.9567772722777175</v>
      </c>
      <c r="H14" s="19">
        <v>8806.2019999999993</v>
      </c>
      <c r="I14" s="140">
        <v>26016.049000000003</v>
      </c>
      <c r="J14" s="247">
        <f t="shared" si="5"/>
        <v>1.7879895315634584E-2</v>
      </c>
      <c r="K14" s="215">
        <f t="shared" si="6"/>
        <v>4.9326269760090885E-2</v>
      </c>
      <c r="L14" s="52">
        <f t="shared" si="7"/>
        <v>1.9542871035663278</v>
      </c>
      <c r="N14" s="27">
        <f t="shared" si="0"/>
        <v>1.9794377860296173</v>
      </c>
      <c r="O14" s="152">
        <f t="shared" si="1"/>
        <v>1.9777707230123489</v>
      </c>
      <c r="P14" s="52">
        <f t="shared" si="8"/>
        <v>-8.4219015572709402E-4</v>
      </c>
    </row>
    <row r="15" spans="1:16" ht="20.100000000000001" customHeight="1" x14ac:dyDescent="0.25">
      <c r="A15" s="8" t="s">
        <v>155</v>
      </c>
      <c r="B15" s="19">
        <v>135856.75999999998</v>
      </c>
      <c r="C15" s="140">
        <v>119812.75999999991</v>
      </c>
      <c r="D15" s="247">
        <f t="shared" si="2"/>
        <v>6.236388359584772E-2</v>
      </c>
      <c r="E15" s="215">
        <f t="shared" si="3"/>
        <v>4.9541863477430018E-2</v>
      </c>
      <c r="F15" s="52">
        <f t="shared" si="4"/>
        <v>-0.11809497002578359</v>
      </c>
      <c r="H15" s="19">
        <v>24339.307000000012</v>
      </c>
      <c r="I15" s="140">
        <v>22348.700000000008</v>
      </c>
      <c r="J15" s="247">
        <f t="shared" si="5"/>
        <v>4.9417928547981556E-2</v>
      </c>
      <c r="K15" s="215">
        <f t="shared" si="6"/>
        <v>4.2372998489791563E-2</v>
      </c>
      <c r="L15" s="52">
        <f t="shared" si="7"/>
        <v>-8.178568929674139E-2</v>
      </c>
      <c r="N15" s="27">
        <f t="shared" si="0"/>
        <v>1.7915418415690185</v>
      </c>
      <c r="O15" s="152">
        <f t="shared" si="1"/>
        <v>1.8653021598033486</v>
      </c>
      <c r="P15" s="52">
        <f t="shared" si="8"/>
        <v>4.1171418117553607E-2</v>
      </c>
    </row>
    <row r="16" spans="1:16" ht="20.100000000000001" customHeight="1" x14ac:dyDescent="0.25">
      <c r="A16" s="8" t="s">
        <v>183</v>
      </c>
      <c r="B16" s="19">
        <v>71041.60000000002</v>
      </c>
      <c r="C16" s="140">
        <v>62285.840000000018</v>
      </c>
      <c r="D16" s="247">
        <f t="shared" si="2"/>
        <v>3.2611038809278077E-2</v>
      </c>
      <c r="E16" s="215">
        <f t="shared" si="3"/>
        <v>2.575482429298059E-2</v>
      </c>
      <c r="F16" s="52">
        <f t="shared" si="4"/>
        <v>-0.12324835026238147</v>
      </c>
      <c r="H16" s="19">
        <v>23374.401999999991</v>
      </c>
      <c r="I16" s="140">
        <v>20525.20500000002</v>
      </c>
      <c r="J16" s="247">
        <f t="shared" si="5"/>
        <v>4.7458809237575915E-2</v>
      </c>
      <c r="K16" s="215">
        <f t="shared" si="6"/>
        <v>3.891566312437246E-2</v>
      </c>
      <c r="L16" s="52">
        <f t="shared" si="7"/>
        <v>-0.12189389914659515</v>
      </c>
      <c r="N16" s="27">
        <f t="shared" si="0"/>
        <v>3.2902414923087298</v>
      </c>
      <c r="O16" s="152">
        <f t="shared" si="1"/>
        <v>3.2953244268681314</v>
      </c>
      <c r="P16" s="52">
        <f t="shared" si="8"/>
        <v>1.5448515166085971E-3</v>
      </c>
    </row>
    <row r="17" spans="1:16" ht="20.100000000000001" customHeight="1" x14ac:dyDescent="0.25">
      <c r="A17" s="8" t="s">
        <v>161</v>
      </c>
      <c r="B17" s="19">
        <v>75619.059999999983</v>
      </c>
      <c r="C17" s="140">
        <v>208878.01000000013</v>
      </c>
      <c r="D17" s="247">
        <f t="shared" si="2"/>
        <v>3.4712282667917475E-2</v>
      </c>
      <c r="E17" s="215">
        <f t="shared" si="3"/>
        <v>8.6369814491021463E-2</v>
      </c>
      <c r="F17" s="52">
        <f t="shared" si="4"/>
        <v>1.7622402341420293</v>
      </c>
      <c r="H17" s="19">
        <v>12518.805000000006</v>
      </c>
      <c r="I17" s="140">
        <v>18615.188999999998</v>
      </c>
      <c r="J17" s="247">
        <f t="shared" si="5"/>
        <v>2.5417872866968408E-2</v>
      </c>
      <c r="K17" s="215">
        <f t="shared" si="6"/>
        <v>3.5294284472214679E-2</v>
      </c>
      <c r="L17" s="52">
        <f t="shared" si="7"/>
        <v>0.48697811013111791</v>
      </c>
      <c r="N17" s="27">
        <f t="shared" si="0"/>
        <v>1.6555092062768315</v>
      </c>
      <c r="O17" s="152">
        <f t="shared" si="1"/>
        <v>0.89119907835200018</v>
      </c>
      <c r="P17" s="52">
        <f t="shared" si="8"/>
        <v>-0.46167676085820852</v>
      </c>
    </row>
    <row r="18" spans="1:16" ht="20.100000000000001" customHeight="1" x14ac:dyDescent="0.25">
      <c r="A18" s="8" t="s">
        <v>162</v>
      </c>
      <c r="B18" s="19">
        <v>76432.259999999951</v>
      </c>
      <c r="C18" s="140">
        <v>77209.97000000003</v>
      </c>
      <c r="D18" s="247">
        <f t="shared" si="2"/>
        <v>3.5085575172023577E-2</v>
      </c>
      <c r="E18" s="215">
        <f t="shared" si="3"/>
        <v>3.1925863262280842E-2</v>
      </c>
      <c r="F18" s="52">
        <f t="shared" si="4"/>
        <v>1.0175153789775151E-2</v>
      </c>
      <c r="H18" s="19">
        <v>17903.592000000001</v>
      </c>
      <c r="I18" s="140">
        <v>18145.182000000008</v>
      </c>
      <c r="J18" s="247">
        <f t="shared" si="5"/>
        <v>3.6351011563649442E-2</v>
      </c>
      <c r="K18" s="215">
        <f t="shared" si="6"/>
        <v>3.4403154075315037E-2</v>
      </c>
      <c r="L18" s="52">
        <f t="shared" si="7"/>
        <v>1.3493940210434164E-2</v>
      </c>
      <c r="N18" s="27">
        <f t="shared" si="0"/>
        <v>2.3424130072825284</v>
      </c>
      <c r="O18" s="152">
        <f t="shared" si="1"/>
        <v>2.3501086711988104</v>
      </c>
      <c r="P18" s="52">
        <f t="shared" si="8"/>
        <v>3.2853574038208674E-3</v>
      </c>
    </row>
    <row r="19" spans="1:16" ht="20.100000000000001" customHeight="1" x14ac:dyDescent="0.25">
      <c r="A19" s="8" t="s">
        <v>159</v>
      </c>
      <c r="B19" s="19">
        <v>60644.82</v>
      </c>
      <c r="C19" s="140">
        <v>52551.480000000047</v>
      </c>
      <c r="D19" s="247">
        <f t="shared" si="2"/>
        <v>2.7838485881535362E-2</v>
      </c>
      <c r="E19" s="215">
        <f t="shared" si="3"/>
        <v>2.1729724344025616E-2</v>
      </c>
      <c r="F19" s="52">
        <f t="shared" si="4"/>
        <v>-0.13345476167626441</v>
      </c>
      <c r="H19" s="19">
        <v>13589.834000000003</v>
      </c>
      <c r="I19" s="140">
        <v>13308.350999999999</v>
      </c>
      <c r="J19" s="247">
        <f t="shared" si="5"/>
        <v>2.7592463729182191E-2</v>
      </c>
      <c r="K19" s="215">
        <f t="shared" si="6"/>
        <v>2.5232552086905093E-2</v>
      </c>
      <c r="L19" s="52">
        <f t="shared" si="7"/>
        <v>-2.0712762201510613E-2</v>
      </c>
      <c r="N19" s="27">
        <f t="shared" si="0"/>
        <v>2.2408894939419395</v>
      </c>
      <c r="O19" s="152">
        <f t="shared" si="1"/>
        <v>2.5324407609452648</v>
      </c>
      <c r="P19" s="52">
        <f t="shared" si="8"/>
        <v>0.13010515145504062</v>
      </c>
    </row>
    <row r="20" spans="1:16" ht="20.100000000000001" customHeight="1" x14ac:dyDescent="0.25">
      <c r="A20" s="8" t="s">
        <v>164</v>
      </c>
      <c r="B20" s="19">
        <v>37462.240000000005</v>
      </c>
      <c r="C20" s="140">
        <v>41466.289999999994</v>
      </c>
      <c r="D20" s="247">
        <f t="shared" si="2"/>
        <v>1.7196720830083913E-2</v>
      </c>
      <c r="E20" s="215">
        <f t="shared" si="3"/>
        <v>1.7146064226343863E-2</v>
      </c>
      <c r="F20" s="52">
        <f t="shared" si="4"/>
        <v>0.10688229000721761</v>
      </c>
      <c r="H20" s="19">
        <v>8432.2659999999996</v>
      </c>
      <c r="I20" s="140">
        <v>9046.7590000000018</v>
      </c>
      <c r="J20" s="247">
        <f t="shared" si="5"/>
        <v>1.7120664885223479E-2</v>
      </c>
      <c r="K20" s="215">
        <f t="shared" si="6"/>
        <v>1.7152599723675568E-2</v>
      </c>
      <c r="L20" s="52">
        <f t="shared" si="7"/>
        <v>7.2874005635021735E-2</v>
      </c>
      <c r="N20" s="27">
        <f t="shared" si="0"/>
        <v>2.2508707434472681</v>
      </c>
      <c r="O20" s="152">
        <f t="shared" si="1"/>
        <v>2.1817141104256019</v>
      </c>
      <c r="P20" s="52">
        <f t="shared" si="8"/>
        <v>-3.0724391093089148E-2</v>
      </c>
    </row>
    <row r="21" spans="1:16" ht="20.100000000000001" customHeight="1" x14ac:dyDescent="0.25">
      <c r="A21" s="8" t="s">
        <v>185</v>
      </c>
      <c r="B21" s="19">
        <v>33684.999999999985</v>
      </c>
      <c r="C21" s="140">
        <v>29478.809999999976</v>
      </c>
      <c r="D21" s="247">
        <f t="shared" si="2"/>
        <v>1.5462811117578027E-2</v>
      </c>
      <c r="E21" s="215">
        <f t="shared" si="3"/>
        <v>1.2189312561509298E-2</v>
      </c>
      <c r="F21" s="52">
        <f t="shared" si="4"/>
        <v>-0.12486833902330448</v>
      </c>
      <c r="H21" s="19">
        <v>9420.0160000000033</v>
      </c>
      <c r="I21" s="140">
        <v>8837.0650000000005</v>
      </c>
      <c r="J21" s="247">
        <f t="shared" si="5"/>
        <v>1.9126168120104776E-2</v>
      </c>
      <c r="K21" s="215">
        <f t="shared" si="6"/>
        <v>1.6755021182403889E-2</v>
      </c>
      <c r="L21" s="52">
        <f t="shared" si="7"/>
        <v>-6.1884289793138626E-2</v>
      </c>
      <c r="N21" s="27">
        <f t="shared" si="0"/>
        <v>2.7965017069912443</v>
      </c>
      <c r="O21" s="152">
        <f t="shared" si="1"/>
        <v>2.9977685666416005</v>
      </c>
      <c r="P21" s="52">
        <f t="shared" si="8"/>
        <v>7.1970941103733185E-2</v>
      </c>
    </row>
    <row r="22" spans="1:16" ht="20.100000000000001" customHeight="1" x14ac:dyDescent="0.25">
      <c r="A22" s="8" t="s">
        <v>158</v>
      </c>
      <c r="B22" s="19">
        <v>32618.490000000013</v>
      </c>
      <c r="C22" s="140">
        <v>30455.24</v>
      </c>
      <c r="D22" s="247">
        <f t="shared" si="2"/>
        <v>1.4973238824717475E-2</v>
      </c>
      <c r="E22" s="215">
        <f t="shared" si="3"/>
        <v>1.2593060557593089E-2</v>
      </c>
      <c r="F22" s="52">
        <f t="shared" si="4"/>
        <v>-6.631974686749785E-2</v>
      </c>
      <c r="H22" s="19">
        <v>9116.6530000000021</v>
      </c>
      <c r="I22" s="140">
        <v>8297.8109999999979</v>
      </c>
      <c r="J22" s="247">
        <f t="shared" si="5"/>
        <v>1.8510227368048793E-2</v>
      </c>
      <c r="K22" s="215">
        <f t="shared" si="6"/>
        <v>1.573259889709807E-2</v>
      </c>
      <c r="L22" s="52">
        <f t="shared" si="7"/>
        <v>-8.9818269928668343E-2</v>
      </c>
      <c r="N22" s="27">
        <f t="shared" si="0"/>
        <v>2.7949341002603125</v>
      </c>
      <c r="O22" s="152">
        <f t="shared" si="1"/>
        <v>2.7245922212400879</v>
      </c>
      <c r="P22" s="52">
        <f t="shared" si="8"/>
        <v>-2.5167634189898484E-2</v>
      </c>
    </row>
    <row r="23" spans="1:16" ht="20.100000000000001" customHeight="1" x14ac:dyDescent="0.25">
      <c r="A23" s="8" t="s">
        <v>165</v>
      </c>
      <c r="B23" s="19">
        <v>31532.26</v>
      </c>
      <c r="C23" s="140">
        <v>32798.46</v>
      </c>
      <c r="D23" s="247">
        <f t="shared" si="2"/>
        <v>1.4474614234536474E-2</v>
      </c>
      <c r="E23" s="215">
        <f t="shared" si="3"/>
        <v>1.356196808745538E-2</v>
      </c>
      <c r="F23" s="52">
        <f t="shared" si="4"/>
        <v>4.0155700860008157E-2</v>
      </c>
      <c r="H23" s="19">
        <v>7164.2719999999963</v>
      </c>
      <c r="I23" s="140">
        <v>7327.3460000000014</v>
      </c>
      <c r="J23" s="247">
        <f t="shared" si="5"/>
        <v>1.4546161145603059E-2</v>
      </c>
      <c r="K23" s="215">
        <f t="shared" si="6"/>
        <v>1.3892603193571896E-2</v>
      </c>
      <c r="L23" s="52">
        <f t="shared" si="7"/>
        <v>2.2762117351212398E-2</v>
      </c>
      <c r="N23" s="27">
        <f t="shared" si="0"/>
        <v>2.2720452006928764</v>
      </c>
      <c r="O23" s="152">
        <f t="shared" si="1"/>
        <v>2.2340518426779798</v>
      </c>
      <c r="P23" s="52">
        <f t="shared" si="8"/>
        <v>-1.6722096023138192E-2</v>
      </c>
    </row>
    <row r="24" spans="1:16" ht="20.100000000000001" customHeight="1" x14ac:dyDescent="0.25">
      <c r="A24" s="8" t="s">
        <v>187</v>
      </c>
      <c r="B24" s="19">
        <v>86554.709999999963</v>
      </c>
      <c r="C24" s="140">
        <v>76802.73000000001</v>
      </c>
      <c r="D24" s="247">
        <f t="shared" si="2"/>
        <v>3.9732199259811252E-2</v>
      </c>
      <c r="E24" s="215">
        <f t="shared" si="3"/>
        <v>3.1757471945007547E-2</v>
      </c>
      <c r="F24" s="52">
        <f t="shared" si="4"/>
        <v>-0.11266839204937497</v>
      </c>
      <c r="H24" s="19">
        <v>6565.1630000000023</v>
      </c>
      <c r="I24" s="140">
        <v>6036.9770000000008</v>
      </c>
      <c r="J24" s="247">
        <f t="shared" si="5"/>
        <v>1.3329745010400346E-2</v>
      </c>
      <c r="K24" s="215">
        <f t="shared" si="6"/>
        <v>1.1446071462944438E-2</v>
      </c>
      <c r="L24" s="52">
        <f t="shared" si="7"/>
        <v>-8.0452838718551439E-2</v>
      </c>
      <c r="N24" s="27">
        <f t="shared" si="0"/>
        <v>0.75849864207274287</v>
      </c>
      <c r="O24" s="152">
        <f t="shared" si="1"/>
        <v>0.78603677239077308</v>
      </c>
      <c r="P24" s="52">
        <f t="shared" si="8"/>
        <v>3.6306103650729012E-2</v>
      </c>
    </row>
    <row r="25" spans="1:16" ht="20.100000000000001" customHeight="1" x14ac:dyDescent="0.25">
      <c r="A25" s="8" t="s">
        <v>160</v>
      </c>
      <c r="B25" s="19">
        <v>30725.44000000001</v>
      </c>
      <c r="C25" s="140">
        <v>30930.870000000003</v>
      </c>
      <c r="D25" s="247">
        <f t="shared" si="2"/>
        <v>1.4104250414857562E-2</v>
      </c>
      <c r="E25" s="215">
        <f t="shared" si="3"/>
        <v>1.2789730733004875E-2</v>
      </c>
      <c r="F25" s="52">
        <f t="shared" si="4"/>
        <v>6.685990501681764E-3</v>
      </c>
      <c r="H25" s="19">
        <v>5945.3169999999973</v>
      </c>
      <c r="I25" s="140">
        <v>5743.8169999999964</v>
      </c>
      <c r="J25" s="247">
        <f t="shared" si="5"/>
        <v>1.2071224981923265E-2</v>
      </c>
      <c r="K25" s="215">
        <f t="shared" si="6"/>
        <v>1.0890241896246265E-2</v>
      </c>
      <c r="L25" s="52">
        <f t="shared" si="7"/>
        <v>-3.3892221390381873E-2</v>
      </c>
      <c r="N25" s="27">
        <f t="shared" si="0"/>
        <v>1.9349818912275938</v>
      </c>
      <c r="O25" s="152">
        <f t="shared" si="1"/>
        <v>1.8569852707020513</v>
      </c>
      <c r="P25" s="52">
        <f t="shared" si="8"/>
        <v>-4.0308708251558745E-2</v>
      </c>
    </row>
    <row r="26" spans="1:16" ht="20.100000000000001" customHeight="1" x14ac:dyDescent="0.25">
      <c r="A26" s="8" t="s">
        <v>163</v>
      </c>
      <c r="B26" s="19">
        <v>14379.380000000001</v>
      </c>
      <c r="C26" s="140">
        <v>16709.539999999994</v>
      </c>
      <c r="D26" s="247">
        <f t="shared" si="2"/>
        <v>6.6007313916544236E-3</v>
      </c>
      <c r="E26" s="215">
        <f t="shared" si="3"/>
        <v>6.9092953826508652E-3</v>
      </c>
      <c r="F26" s="52">
        <f t="shared" si="4"/>
        <v>0.16204871141871155</v>
      </c>
      <c r="H26" s="19">
        <v>4306.0499999999993</v>
      </c>
      <c r="I26" s="140">
        <v>5029.518</v>
      </c>
      <c r="J26" s="247">
        <f t="shared" si="5"/>
        <v>8.7428977014027496E-3</v>
      </c>
      <c r="K26" s="215">
        <f t="shared" si="6"/>
        <v>9.5359353617158679E-3</v>
      </c>
      <c r="L26" s="52">
        <f t="shared" si="7"/>
        <v>0.1680119831400009</v>
      </c>
      <c r="N26" s="27">
        <f t="shared" si="0"/>
        <v>2.994600601694926</v>
      </c>
      <c r="O26" s="152">
        <f t="shared" si="1"/>
        <v>3.009967958423752</v>
      </c>
      <c r="P26" s="52">
        <f t="shared" si="8"/>
        <v>5.1316882525596604E-3</v>
      </c>
    </row>
    <row r="27" spans="1:16" ht="20.100000000000001" customHeight="1" x14ac:dyDescent="0.25">
      <c r="A27" s="8" t="s">
        <v>188</v>
      </c>
      <c r="B27" s="19">
        <v>15318.989999999998</v>
      </c>
      <c r="C27" s="140">
        <v>12886.76</v>
      </c>
      <c r="D27" s="247">
        <f t="shared" si="2"/>
        <v>7.0320513249834257E-3</v>
      </c>
      <c r="E27" s="215">
        <f t="shared" si="3"/>
        <v>5.3285985948942878E-3</v>
      </c>
      <c r="F27" s="52">
        <f t="shared" si="4"/>
        <v>-0.15877221670619265</v>
      </c>
      <c r="H27" s="19">
        <v>5411.4609999999993</v>
      </c>
      <c r="I27" s="140">
        <v>4578.9579999999978</v>
      </c>
      <c r="J27" s="247">
        <f t="shared" si="5"/>
        <v>1.0987296928305669E-2</v>
      </c>
      <c r="K27" s="215">
        <f t="shared" si="6"/>
        <v>8.6816763578561103E-3</v>
      </c>
      <c r="L27" s="52">
        <f t="shared" si="7"/>
        <v>-0.1538407095606901</v>
      </c>
      <c r="N27" s="27">
        <f t="shared" si="0"/>
        <v>3.5325181359867717</v>
      </c>
      <c r="O27" s="152">
        <f t="shared" si="1"/>
        <v>3.5532267226207348</v>
      </c>
      <c r="P27" s="52">
        <f t="shared" si="8"/>
        <v>5.8622732670495998E-3</v>
      </c>
    </row>
    <row r="28" spans="1:16" ht="20.100000000000001" customHeight="1" x14ac:dyDescent="0.25">
      <c r="A28" s="8" t="s">
        <v>166</v>
      </c>
      <c r="B28" s="19">
        <v>15315.190000000008</v>
      </c>
      <c r="C28" s="140">
        <v>15360.130000000001</v>
      </c>
      <c r="D28" s="247">
        <f t="shared" si="2"/>
        <v>7.0303069674876074E-3</v>
      </c>
      <c r="E28" s="215">
        <f t="shared" si="3"/>
        <v>6.3513223754763501E-3</v>
      </c>
      <c r="F28" s="52">
        <f t="shared" si="4"/>
        <v>2.9343416568774669E-3</v>
      </c>
      <c r="H28" s="19">
        <v>4566.9069999999992</v>
      </c>
      <c r="I28" s="140">
        <v>4554.5790000000006</v>
      </c>
      <c r="J28" s="247">
        <f t="shared" si="5"/>
        <v>9.2725353195666858E-3</v>
      </c>
      <c r="K28" s="215">
        <f t="shared" si="6"/>
        <v>8.6354539229859615E-3</v>
      </c>
      <c r="L28" s="52">
        <f t="shared" si="7"/>
        <v>-2.6994199794299757E-3</v>
      </c>
      <c r="N28" s="27">
        <f t="shared" si="0"/>
        <v>2.9819460287466217</v>
      </c>
      <c r="O28" s="152">
        <f t="shared" si="1"/>
        <v>2.9651956070684298</v>
      </c>
      <c r="P28" s="52">
        <f t="shared" si="8"/>
        <v>-5.6172786216498148E-3</v>
      </c>
    </row>
    <row r="29" spans="1:16" ht="20.100000000000001" customHeight="1" x14ac:dyDescent="0.25">
      <c r="A29" s="8" t="s">
        <v>184</v>
      </c>
      <c r="B29" s="19">
        <v>2195.1000000000004</v>
      </c>
      <c r="C29" s="140">
        <v>2184.1100000000006</v>
      </c>
      <c r="D29" s="247">
        <f t="shared" si="2"/>
        <v>1.0076418787055231E-3</v>
      </c>
      <c r="E29" s="215">
        <f t="shared" si="3"/>
        <v>9.0311649142954217E-4</v>
      </c>
      <c r="F29" s="52">
        <f>(C29-B29)/B29</f>
        <v>-5.0066056216116718E-3</v>
      </c>
      <c r="H29" s="19">
        <v>4219.6700000000019</v>
      </c>
      <c r="I29" s="140">
        <v>4384.6369999999988</v>
      </c>
      <c r="J29" s="247">
        <f t="shared" si="5"/>
        <v>8.5675138801635277E-3</v>
      </c>
      <c r="K29" s="215">
        <f t="shared" si="6"/>
        <v>8.3132449305455842E-3</v>
      </c>
      <c r="L29" s="52">
        <f>(I29-H29)/H29</f>
        <v>3.9094763334572805E-2</v>
      </c>
      <c r="N29" s="27">
        <f t="shared" si="0"/>
        <v>19.223133342444541</v>
      </c>
      <c r="O29" s="152">
        <f t="shared" si="1"/>
        <v>20.075165628104799</v>
      </c>
      <c r="P29" s="52">
        <f>(O29-N29)/N29</f>
        <v>4.4323278129636462E-2</v>
      </c>
    </row>
    <row r="30" spans="1:16" ht="20.100000000000001" customHeight="1" x14ac:dyDescent="0.25">
      <c r="A30" s="8" t="s">
        <v>186</v>
      </c>
      <c r="B30" s="19">
        <v>12517.399999999998</v>
      </c>
      <c r="C30" s="140">
        <v>13461.710000000003</v>
      </c>
      <c r="D30" s="247">
        <f t="shared" si="2"/>
        <v>5.746005399530095E-3</v>
      </c>
      <c r="E30" s="215">
        <f t="shared" si="3"/>
        <v>5.5663369994377486E-3</v>
      </c>
      <c r="F30" s="52">
        <f t="shared" si="4"/>
        <v>7.5439787815361425E-2</v>
      </c>
      <c r="H30" s="19">
        <v>4505.5569999999998</v>
      </c>
      <c r="I30" s="140">
        <v>4374.9269999999988</v>
      </c>
      <c r="J30" s="247">
        <f t="shared" si="5"/>
        <v>9.1479717929051144E-3</v>
      </c>
      <c r="K30" s="215">
        <f t="shared" si="6"/>
        <v>8.2948348299430492E-3</v>
      </c>
      <c r="L30" s="52">
        <f t="shared" si="7"/>
        <v>-2.8993085649565865E-2</v>
      </c>
      <c r="N30" s="27">
        <f t="shared" si="0"/>
        <v>3.5994351862207812</v>
      </c>
      <c r="O30" s="152">
        <f t="shared" si="1"/>
        <v>3.2499043583616034</v>
      </c>
      <c r="P30" s="52">
        <f t="shared" si="8"/>
        <v>-9.7107132029280091E-2</v>
      </c>
    </row>
    <row r="31" spans="1:16" ht="20.100000000000001" customHeight="1" x14ac:dyDescent="0.25">
      <c r="A31" s="8" t="s">
        <v>189</v>
      </c>
      <c r="B31" s="19">
        <v>11855.3</v>
      </c>
      <c r="C31" s="140">
        <v>19358.84</v>
      </c>
      <c r="D31" s="247">
        <f t="shared" si="2"/>
        <v>5.4420740579552577E-3</v>
      </c>
      <c r="E31" s="215">
        <f t="shared" si="3"/>
        <v>8.0047651716011886E-3</v>
      </c>
      <c r="F31" s="52">
        <f t="shared" si="4"/>
        <v>0.63292704528776167</v>
      </c>
      <c r="H31" s="19">
        <v>2580.6440000000011</v>
      </c>
      <c r="I31" s="140">
        <v>3890.5239999999999</v>
      </c>
      <c r="J31" s="247">
        <f t="shared" si="5"/>
        <v>5.2396759200981895E-3</v>
      </c>
      <c r="K31" s="215">
        <f t="shared" si="6"/>
        <v>7.3764097051057902E-3</v>
      </c>
      <c r="L31" s="52">
        <f t="shared" si="7"/>
        <v>0.50757872841042706</v>
      </c>
      <c r="N31" s="27">
        <f t="shared" si="0"/>
        <v>2.1767850665946886</v>
      </c>
      <c r="O31" s="152">
        <f t="shared" si="1"/>
        <v>2.0096885970440375</v>
      </c>
      <c r="P31" s="52">
        <f t="shared" si="8"/>
        <v>-7.6762962092556494E-2</v>
      </c>
    </row>
    <row r="32" spans="1:16" ht="20.100000000000001" customHeight="1" thickBot="1" x14ac:dyDescent="0.3">
      <c r="A32" s="8" t="s">
        <v>17</v>
      </c>
      <c r="B32" s="19">
        <f>B33-SUM(B7:B31)</f>
        <v>215225.47999999998</v>
      </c>
      <c r="C32" s="140">
        <f>C33-SUM(C7:C31)</f>
        <v>223460.5400000005</v>
      </c>
      <c r="D32" s="247">
        <f t="shared" si="2"/>
        <v>9.8797415613182976E-2</v>
      </c>
      <c r="E32" s="215">
        <f t="shared" si="3"/>
        <v>9.23996038925472E-2</v>
      </c>
      <c r="F32" s="52">
        <f t="shared" si="4"/>
        <v>3.8262477100762055E-2</v>
      </c>
      <c r="H32" s="19">
        <f>H33-SUM(H7:H31)</f>
        <v>45820.885999999766</v>
      </c>
      <c r="I32" s="142">
        <f>I33-SUM(I7:I31)</f>
        <v>50009.700000000186</v>
      </c>
      <c r="J32" s="247">
        <f t="shared" si="5"/>
        <v>9.3033596657176629E-2</v>
      </c>
      <c r="K32" s="215">
        <f t="shared" si="6"/>
        <v>9.4818085283481207E-2</v>
      </c>
      <c r="L32" s="52">
        <f t="shared" si="7"/>
        <v>9.1417132353146593E-2</v>
      </c>
      <c r="N32" s="27">
        <f t="shared" si="0"/>
        <v>2.1289712537753323</v>
      </c>
      <c r="O32" s="152">
        <f t="shared" si="1"/>
        <v>2.2379655933884375</v>
      </c>
      <c r="P32" s="52">
        <f t="shared" si="8"/>
        <v>5.1195777970145982E-2</v>
      </c>
    </row>
    <row r="33" spans="1:16" ht="26.25" customHeight="1" thickBot="1" x14ac:dyDescent="0.3">
      <c r="A33" s="12" t="s">
        <v>18</v>
      </c>
      <c r="B33" s="17">
        <v>2178452.5300000003</v>
      </c>
      <c r="C33" s="145">
        <v>2418414.48</v>
      </c>
      <c r="D33" s="243">
        <f>SUM(D7:D32)</f>
        <v>1</v>
      </c>
      <c r="E33" s="244">
        <f>SUM(E7:E32)</f>
        <v>1.0000000000000004</v>
      </c>
      <c r="F33" s="57">
        <f t="shared" si="4"/>
        <v>0.11015248057757755</v>
      </c>
      <c r="G33" s="1"/>
      <c r="H33" s="17">
        <v>492519.77399999974</v>
      </c>
      <c r="I33" s="145">
        <v>527427.86200000031</v>
      </c>
      <c r="J33" s="243">
        <f>SUM(J7:J32)</f>
        <v>1.0000000000000002</v>
      </c>
      <c r="K33" s="244">
        <f>SUM(K7:K32)</f>
        <v>1</v>
      </c>
      <c r="L33" s="57">
        <f t="shared" si="7"/>
        <v>7.0876520787164554E-2</v>
      </c>
      <c r="N33" s="29">
        <f t="shared" si="0"/>
        <v>2.2608698937313987</v>
      </c>
      <c r="O33" s="146">
        <f t="shared" si="1"/>
        <v>2.180882831961874</v>
      </c>
      <c r="P33" s="57">
        <f t="shared" si="8"/>
        <v>-3.5378887565047763E-2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F37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156</v>
      </c>
      <c r="B39" s="39">
        <v>125041.43</v>
      </c>
      <c r="C39" s="147">
        <v>129974.62000000001</v>
      </c>
      <c r="D39" s="247">
        <f t="shared" ref="D39:D61" si="9">B39/$B$62</f>
        <v>0.15242050972472929</v>
      </c>
      <c r="E39" s="246">
        <f t="shared" ref="E39:E61" si="10">C39/$C$62</f>
        <v>0.13818972997716927</v>
      </c>
      <c r="F39" s="52">
        <f>(C39-B39)/B39</f>
        <v>3.9452443881999887E-2</v>
      </c>
      <c r="H39" s="39">
        <v>27870.532999999996</v>
      </c>
      <c r="I39" s="147">
        <v>29431.883999999998</v>
      </c>
      <c r="J39" s="247">
        <f t="shared" ref="J39:J61" si="11">H39/$H$62</f>
        <v>0.16191092860497236</v>
      </c>
      <c r="K39" s="246">
        <f t="shared" ref="K39:K61" si="12">I39/$I$62</f>
        <v>0.16524779476673015</v>
      </c>
      <c r="L39" s="52">
        <f>(I39-H39)/H39</f>
        <v>5.6021569447559635E-2</v>
      </c>
      <c r="N39" s="27">
        <f t="shared" ref="N39:N62" si="13">(H39/B39)*10</f>
        <v>2.2289038920940039</v>
      </c>
      <c r="O39" s="151">
        <f t="shared" ref="O39:O62" si="14">(I39/C39)*10</f>
        <v>2.2644331639515465</v>
      </c>
      <c r="P39" s="61">
        <f t="shared" si="8"/>
        <v>1.5940243984303732E-2</v>
      </c>
    </row>
    <row r="40" spans="1:16" ht="20.100000000000001" customHeight="1" x14ac:dyDescent="0.25">
      <c r="A40" s="38" t="s">
        <v>157</v>
      </c>
      <c r="B40" s="19">
        <v>144983.92000000004</v>
      </c>
      <c r="C40" s="140">
        <v>146425.78999999995</v>
      </c>
      <c r="D40" s="247">
        <f t="shared" si="9"/>
        <v>0.17672960864482579</v>
      </c>
      <c r="E40" s="215">
        <f t="shared" si="10"/>
        <v>0.15568070429283568</v>
      </c>
      <c r="F40" s="52">
        <f t="shared" ref="F40:F62" si="15">(C40-B40)/B40</f>
        <v>9.9450339044489054E-3</v>
      </c>
      <c r="H40" s="19">
        <v>25950.678000000007</v>
      </c>
      <c r="I40" s="140">
        <v>26215.585000000003</v>
      </c>
      <c r="J40" s="247">
        <f t="shared" si="11"/>
        <v>0.15075773301173065</v>
      </c>
      <c r="K40" s="215">
        <f t="shared" si="12"/>
        <v>0.14718961279440249</v>
      </c>
      <c r="L40" s="52">
        <f t="shared" ref="L40:L62" si="16">(I40-H40)/H40</f>
        <v>1.0208095526444262E-2</v>
      </c>
      <c r="N40" s="27">
        <f t="shared" si="13"/>
        <v>1.7899004248195247</v>
      </c>
      <c r="O40" s="152">
        <f t="shared" si="14"/>
        <v>1.7903666423790514</v>
      </c>
      <c r="P40" s="52">
        <f t="shared" si="8"/>
        <v>2.6047122681347059E-4</v>
      </c>
    </row>
    <row r="41" spans="1:16" ht="20.100000000000001" customHeight="1" x14ac:dyDescent="0.25">
      <c r="A41" s="38" t="s">
        <v>155</v>
      </c>
      <c r="B41" s="19">
        <v>135856.75999999998</v>
      </c>
      <c r="C41" s="140">
        <v>119812.75999999991</v>
      </c>
      <c r="D41" s="247">
        <f t="shared" si="9"/>
        <v>0.16560396509181166</v>
      </c>
      <c r="E41" s="215">
        <f t="shared" si="10"/>
        <v>0.12738558460274302</v>
      </c>
      <c r="F41" s="52">
        <f t="shared" si="15"/>
        <v>-0.11809497002578359</v>
      </c>
      <c r="H41" s="19">
        <v>24339.307000000012</v>
      </c>
      <c r="I41" s="140">
        <v>22348.700000000008</v>
      </c>
      <c r="J41" s="247">
        <f t="shared" si="11"/>
        <v>0.14139664275424896</v>
      </c>
      <c r="K41" s="215">
        <f t="shared" si="12"/>
        <v>0.12547866085987644</v>
      </c>
      <c r="L41" s="52">
        <f t="shared" si="16"/>
        <v>-8.178568929674139E-2</v>
      </c>
      <c r="N41" s="27">
        <f t="shared" si="13"/>
        <v>1.7915418415690185</v>
      </c>
      <c r="O41" s="152">
        <f t="shared" si="14"/>
        <v>1.8653021598033486</v>
      </c>
      <c r="P41" s="52">
        <f t="shared" si="8"/>
        <v>4.1171418117553607E-2</v>
      </c>
    </row>
    <row r="42" spans="1:16" ht="20.100000000000001" customHeight="1" x14ac:dyDescent="0.25">
      <c r="A42" s="38" t="s">
        <v>161</v>
      </c>
      <c r="B42" s="19">
        <v>75619.059999999983</v>
      </c>
      <c r="C42" s="140">
        <v>208878.01000000013</v>
      </c>
      <c r="D42" s="247">
        <f t="shared" si="9"/>
        <v>9.217661434378098E-2</v>
      </c>
      <c r="E42" s="215">
        <f t="shared" si="10"/>
        <v>0.22208024766734058</v>
      </c>
      <c r="F42" s="52">
        <f t="shared" si="15"/>
        <v>1.7622402341420293</v>
      </c>
      <c r="H42" s="19">
        <v>12518.805000000006</v>
      </c>
      <c r="I42" s="140">
        <v>18615.188999999998</v>
      </c>
      <c r="J42" s="247">
        <f t="shared" si="11"/>
        <v>7.2726680274631708E-2</v>
      </c>
      <c r="K42" s="215">
        <f t="shared" si="12"/>
        <v>0.10451654849604233</v>
      </c>
      <c r="L42" s="52">
        <f t="shared" si="16"/>
        <v>0.48697811013111791</v>
      </c>
      <c r="N42" s="27">
        <f t="shared" si="13"/>
        <v>1.6555092062768315</v>
      </c>
      <c r="O42" s="152">
        <f t="shared" si="14"/>
        <v>0.89119907835200018</v>
      </c>
      <c r="P42" s="52">
        <f t="shared" si="8"/>
        <v>-0.46167676085820852</v>
      </c>
    </row>
    <row r="43" spans="1:16" ht="20.100000000000001" customHeight="1" x14ac:dyDescent="0.25">
      <c r="A43" s="38" t="s">
        <v>162</v>
      </c>
      <c r="B43" s="19">
        <v>76432.259999999951</v>
      </c>
      <c r="C43" s="140">
        <v>77209.97000000003</v>
      </c>
      <c r="D43" s="247">
        <f t="shared" si="9"/>
        <v>9.316787266918676E-2</v>
      </c>
      <c r="E43" s="215">
        <f t="shared" si="10"/>
        <v>8.2090064243660374E-2</v>
      </c>
      <c r="F43" s="52">
        <f t="shared" si="15"/>
        <v>1.0175153789775151E-2</v>
      </c>
      <c r="H43" s="19">
        <v>17903.592000000001</v>
      </c>
      <c r="I43" s="140">
        <v>18145.182000000008</v>
      </c>
      <c r="J43" s="247">
        <f t="shared" si="11"/>
        <v>0.10400903370181527</v>
      </c>
      <c r="K43" s="215">
        <f t="shared" si="12"/>
        <v>0.10187765455792662</v>
      </c>
      <c r="L43" s="52">
        <f t="shared" si="16"/>
        <v>1.3493940210434164E-2</v>
      </c>
      <c r="N43" s="27">
        <f t="shared" si="13"/>
        <v>2.3424130072825284</v>
      </c>
      <c r="O43" s="152">
        <f t="shared" si="14"/>
        <v>2.3501086711988104</v>
      </c>
      <c r="P43" s="52">
        <f t="shared" si="8"/>
        <v>3.2853574038208674E-3</v>
      </c>
    </row>
    <row r="44" spans="1:16" ht="20.100000000000001" customHeight="1" x14ac:dyDescent="0.25">
      <c r="A44" s="38" t="s">
        <v>159</v>
      </c>
      <c r="B44" s="19">
        <v>60644.82</v>
      </c>
      <c r="C44" s="140">
        <v>52551.480000000047</v>
      </c>
      <c r="D44" s="247">
        <f t="shared" si="9"/>
        <v>7.3923613769967741E-2</v>
      </c>
      <c r="E44" s="215">
        <f t="shared" si="10"/>
        <v>5.5873022218496333E-2</v>
      </c>
      <c r="F44" s="52">
        <f t="shared" si="15"/>
        <v>-0.13345476167626441</v>
      </c>
      <c r="H44" s="19">
        <v>13589.834000000003</v>
      </c>
      <c r="I44" s="140">
        <v>13308.350999999999</v>
      </c>
      <c r="J44" s="247">
        <f t="shared" si="11"/>
        <v>7.8948710544122946E-2</v>
      </c>
      <c r="K44" s="215">
        <f t="shared" si="12"/>
        <v>7.4720859008944443E-2</v>
      </c>
      <c r="L44" s="52">
        <f t="shared" si="16"/>
        <v>-2.0712762201510613E-2</v>
      </c>
      <c r="N44" s="27">
        <f t="shared" si="13"/>
        <v>2.2408894939419395</v>
      </c>
      <c r="O44" s="152">
        <f t="shared" si="14"/>
        <v>2.5324407609452648</v>
      </c>
      <c r="P44" s="52">
        <f t="shared" si="8"/>
        <v>0.13010515145504062</v>
      </c>
    </row>
    <row r="45" spans="1:16" ht="20.100000000000001" customHeight="1" x14ac:dyDescent="0.25">
      <c r="A45" s="38" t="s">
        <v>164</v>
      </c>
      <c r="B45" s="19">
        <v>37462.240000000005</v>
      </c>
      <c r="C45" s="140">
        <v>41466.289999999994</v>
      </c>
      <c r="D45" s="247">
        <f t="shared" si="9"/>
        <v>4.5664974530682696E-2</v>
      </c>
      <c r="E45" s="215">
        <f t="shared" si="10"/>
        <v>4.4087187315915932E-2</v>
      </c>
      <c r="F45" s="52">
        <f t="shared" si="15"/>
        <v>0.10688229000721761</v>
      </c>
      <c r="H45" s="19">
        <v>8432.2659999999996</v>
      </c>
      <c r="I45" s="140">
        <v>9046.7590000000018</v>
      </c>
      <c r="J45" s="247">
        <f t="shared" si="11"/>
        <v>4.898636198683879E-2</v>
      </c>
      <c r="K45" s="215">
        <f t="shared" si="12"/>
        <v>5.0793791336499874E-2</v>
      </c>
      <c r="L45" s="52">
        <f t="shared" si="16"/>
        <v>7.2874005635021735E-2</v>
      </c>
      <c r="N45" s="27">
        <f t="shared" si="13"/>
        <v>2.2508707434472681</v>
      </c>
      <c r="O45" s="152">
        <f t="shared" si="14"/>
        <v>2.1817141104256019</v>
      </c>
      <c r="P45" s="52">
        <f t="shared" si="8"/>
        <v>-3.0724391093089148E-2</v>
      </c>
    </row>
    <row r="46" spans="1:16" ht="20.100000000000001" customHeight="1" x14ac:dyDescent="0.25">
      <c r="A46" s="38" t="s">
        <v>158</v>
      </c>
      <c r="B46" s="19">
        <v>32618.490000000013</v>
      </c>
      <c r="C46" s="140">
        <v>30455.24</v>
      </c>
      <c r="D46" s="247">
        <f t="shared" si="9"/>
        <v>3.9760636712575882E-2</v>
      </c>
      <c r="E46" s="215">
        <f t="shared" si="10"/>
        <v>3.238017846861091E-2</v>
      </c>
      <c r="F46" s="52">
        <f t="shared" si="15"/>
        <v>-6.631974686749785E-2</v>
      </c>
      <c r="H46" s="19">
        <v>9116.6530000000021</v>
      </c>
      <c r="I46" s="140">
        <v>8297.8109999999979</v>
      </c>
      <c r="J46" s="247">
        <f t="shared" si="11"/>
        <v>5.2962236244255091E-2</v>
      </c>
      <c r="K46" s="215">
        <f t="shared" si="12"/>
        <v>4.6588759630240305E-2</v>
      </c>
      <c r="L46" s="52">
        <f t="shared" si="16"/>
        <v>-8.9818269928668343E-2</v>
      </c>
      <c r="N46" s="27">
        <f t="shared" si="13"/>
        <v>2.7949341002603125</v>
      </c>
      <c r="O46" s="152">
        <f t="shared" si="14"/>
        <v>2.7245922212400879</v>
      </c>
      <c r="P46" s="52">
        <f t="shared" si="8"/>
        <v>-2.5167634189898484E-2</v>
      </c>
    </row>
    <row r="47" spans="1:16" ht="20.100000000000001" customHeight="1" x14ac:dyDescent="0.25">
      <c r="A47" s="38" t="s">
        <v>165</v>
      </c>
      <c r="B47" s="19">
        <v>31532.26</v>
      </c>
      <c r="C47" s="140">
        <v>32798.46</v>
      </c>
      <c r="D47" s="247">
        <f t="shared" si="9"/>
        <v>3.8436565720439152E-2</v>
      </c>
      <c r="E47" s="215">
        <f t="shared" si="10"/>
        <v>3.4871502844686042E-2</v>
      </c>
      <c r="F47" s="52">
        <f t="shared" si="15"/>
        <v>4.0155700860008157E-2</v>
      </c>
      <c r="H47" s="19">
        <v>7164.2719999999963</v>
      </c>
      <c r="I47" s="140">
        <v>7327.3460000000014</v>
      </c>
      <c r="J47" s="247">
        <f t="shared" si="11"/>
        <v>4.1620084276773682E-2</v>
      </c>
      <c r="K47" s="215">
        <f t="shared" si="12"/>
        <v>4.1140002046515994E-2</v>
      </c>
      <c r="L47" s="52">
        <f t="shared" si="16"/>
        <v>2.2762117351212398E-2</v>
      </c>
      <c r="N47" s="27">
        <f t="shared" si="13"/>
        <v>2.2720452006928764</v>
      </c>
      <c r="O47" s="152">
        <f t="shared" si="14"/>
        <v>2.2340518426779798</v>
      </c>
      <c r="P47" s="52">
        <f t="shared" si="8"/>
        <v>-1.6722096023138192E-2</v>
      </c>
    </row>
    <row r="48" spans="1:16" ht="20.100000000000001" customHeight="1" x14ac:dyDescent="0.25">
      <c r="A48" s="38" t="s">
        <v>160</v>
      </c>
      <c r="B48" s="19">
        <v>30725.44000000001</v>
      </c>
      <c r="C48" s="140">
        <v>30930.870000000003</v>
      </c>
      <c r="D48" s="247">
        <f t="shared" si="9"/>
        <v>3.7453084360252339E-2</v>
      </c>
      <c r="E48" s="215">
        <f t="shared" si="10"/>
        <v>3.2885870897402324E-2</v>
      </c>
      <c r="F48" s="52">
        <f t="shared" si="15"/>
        <v>6.685990501681764E-3</v>
      </c>
      <c r="H48" s="19">
        <v>5945.3169999999973</v>
      </c>
      <c r="I48" s="140">
        <v>5743.8169999999964</v>
      </c>
      <c r="J48" s="247">
        <f t="shared" si="11"/>
        <v>3.4538693476760141E-2</v>
      </c>
      <c r="K48" s="215">
        <f t="shared" si="12"/>
        <v>3.224914493389737E-2</v>
      </c>
      <c r="L48" s="52">
        <f t="shared" si="16"/>
        <v>-3.3892221390381873E-2</v>
      </c>
      <c r="N48" s="27">
        <f t="shared" si="13"/>
        <v>1.9349818912275938</v>
      </c>
      <c r="O48" s="152">
        <f t="shared" si="14"/>
        <v>1.8569852707020513</v>
      </c>
      <c r="P48" s="52">
        <f t="shared" si="8"/>
        <v>-4.0308708251558745E-2</v>
      </c>
    </row>
    <row r="49" spans="1:16" ht="20.100000000000001" customHeight="1" x14ac:dyDescent="0.25">
      <c r="A49" s="38" t="s">
        <v>163</v>
      </c>
      <c r="B49" s="19">
        <v>14379.380000000001</v>
      </c>
      <c r="C49" s="140">
        <v>16709.539999999994</v>
      </c>
      <c r="D49" s="247">
        <f t="shared" si="9"/>
        <v>1.752788998914662E-2</v>
      </c>
      <c r="E49" s="215">
        <f t="shared" si="10"/>
        <v>1.7765674718977505E-2</v>
      </c>
      <c r="F49" s="52">
        <f t="shared" si="15"/>
        <v>0.16204871141871155</v>
      </c>
      <c r="H49" s="19">
        <v>4306.0499999999993</v>
      </c>
      <c r="I49" s="140">
        <v>5029.518</v>
      </c>
      <c r="J49" s="247">
        <f t="shared" si="11"/>
        <v>2.5015544342816883E-2</v>
      </c>
      <c r="K49" s="215">
        <f t="shared" si="12"/>
        <v>2.8238652960156242E-2</v>
      </c>
      <c r="L49" s="52">
        <f t="shared" si="16"/>
        <v>0.1680119831400009</v>
      </c>
      <c r="N49" s="27">
        <f t="shared" si="13"/>
        <v>2.994600601694926</v>
      </c>
      <c r="O49" s="152">
        <f t="shared" si="14"/>
        <v>3.009967958423752</v>
      </c>
      <c r="P49" s="52">
        <f t="shared" si="8"/>
        <v>5.1316882525596604E-3</v>
      </c>
    </row>
    <row r="50" spans="1:16" ht="20.100000000000001" customHeight="1" x14ac:dyDescent="0.25">
      <c r="A50" s="38" t="s">
        <v>166</v>
      </c>
      <c r="B50" s="19">
        <v>15315.190000000008</v>
      </c>
      <c r="C50" s="140">
        <v>15360.130000000001</v>
      </c>
      <c r="D50" s="247">
        <f t="shared" si="9"/>
        <v>1.8668605008204706E-2</v>
      </c>
      <c r="E50" s="215">
        <f t="shared" si="10"/>
        <v>1.6330974594226295E-2</v>
      </c>
      <c r="F50" s="52">
        <f t="shared" si="15"/>
        <v>2.9343416568774669E-3</v>
      </c>
      <c r="H50" s="19">
        <v>4566.9069999999992</v>
      </c>
      <c r="I50" s="140">
        <v>4554.5790000000006</v>
      </c>
      <c r="J50" s="247">
        <f t="shared" si="11"/>
        <v>2.6530965633938485E-2</v>
      </c>
      <c r="K50" s="215">
        <f t="shared" si="12"/>
        <v>2.5572067892115202E-2</v>
      </c>
      <c r="L50" s="52">
        <f t="shared" si="16"/>
        <v>-2.6994199794299757E-3</v>
      </c>
      <c r="N50" s="27">
        <f t="shared" si="13"/>
        <v>2.9819460287466217</v>
      </c>
      <c r="O50" s="152">
        <f t="shared" si="14"/>
        <v>2.9651956070684298</v>
      </c>
      <c r="P50" s="52">
        <f t="shared" si="8"/>
        <v>-5.6172786216498148E-3</v>
      </c>
    </row>
    <row r="51" spans="1:16" ht="20.100000000000001" customHeight="1" x14ac:dyDescent="0.25">
      <c r="A51" s="38" t="s">
        <v>167</v>
      </c>
      <c r="B51" s="19">
        <v>7827.65</v>
      </c>
      <c r="C51" s="140">
        <v>8757.0399999999991</v>
      </c>
      <c r="D51" s="247">
        <f t="shared" si="9"/>
        <v>9.5415927580704829E-3</v>
      </c>
      <c r="E51" s="215">
        <f t="shared" si="10"/>
        <v>9.3105330332896551E-3</v>
      </c>
      <c r="F51" s="52">
        <f t="shared" si="15"/>
        <v>0.11873167553480284</v>
      </c>
      <c r="H51" s="19">
        <v>2311.6830000000009</v>
      </c>
      <c r="I51" s="140">
        <v>2752.7760000000007</v>
      </c>
      <c r="J51" s="247">
        <f t="shared" si="11"/>
        <v>1.342947912658608E-2</v>
      </c>
      <c r="K51" s="215">
        <f t="shared" si="12"/>
        <v>1.5455692999020399E-2</v>
      </c>
      <c r="L51" s="52">
        <f t="shared" si="16"/>
        <v>0.19081033169340245</v>
      </c>
      <c r="N51" s="27">
        <f t="shared" si="13"/>
        <v>2.9532273415392885</v>
      </c>
      <c r="O51" s="152">
        <f t="shared" si="14"/>
        <v>3.1435005435626664</v>
      </c>
      <c r="P51" s="52">
        <f t="shared" si="8"/>
        <v>6.4428904387768285E-2</v>
      </c>
    </row>
    <row r="52" spans="1:16" ht="20.100000000000001" customHeight="1" x14ac:dyDescent="0.25">
      <c r="A52" s="38" t="s">
        <v>168</v>
      </c>
      <c r="B52" s="19">
        <v>14194.579999999998</v>
      </c>
      <c r="C52" s="140">
        <v>10809.180000000002</v>
      </c>
      <c r="D52" s="247">
        <f t="shared" si="9"/>
        <v>1.7302626169010123E-2</v>
      </c>
      <c r="E52" s="215">
        <f t="shared" si="10"/>
        <v>1.1492379554366989E-2</v>
      </c>
      <c r="F52" s="52">
        <f t="shared" si="15"/>
        <v>-0.23849948360571405</v>
      </c>
      <c r="H52" s="19">
        <v>3209.5590000000002</v>
      </c>
      <c r="I52" s="140">
        <v>2394.634</v>
      </c>
      <c r="J52" s="247">
        <f t="shared" si="11"/>
        <v>1.8645595263730573E-2</v>
      </c>
      <c r="K52" s="215">
        <f t="shared" si="12"/>
        <v>1.3444874537200341E-2</v>
      </c>
      <c r="L52" s="52">
        <f t="shared" si="16"/>
        <v>-0.25390559886887892</v>
      </c>
      <c r="N52" s="27">
        <f t="shared" ref="N52" si="17">(H52/B52)*10</f>
        <v>2.2611158625334462</v>
      </c>
      <c r="O52" s="152">
        <f t="shared" ref="O52" si="18">(I52/C52)*10</f>
        <v>2.2153706386608416</v>
      </c>
      <c r="P52" s="52">
        <f t="shared" ref="P52" si="19">(O52-N52)/N52</f>
        <v>-2.0231260427915353E-2</v>
      </c>
    </row>
    <row r="53" spans="1:16" ht="20.100000000000001" customHeight="1" x14ac:dyDescent="0.25">
      <c r="A53" s="38" t="s">
        <v>170</v>
      </c>
      <c r="B53" s="19">
        <v>5081.3999999999969</v>
      </c>
      <c r="C53" s="140">
        <v>4712.0999999999995</v>
      </c>
      <c r="D53" s="247">
        <f t="shared" si="9"/>
        <v>6.1940236777141703E-3</v>
      </c>
      <c r="E53" s="215">
        <f t="shared" si="10"/>
        <v>5.0099306051090533E-3</v>
      </c>
      <c r="F53" s="52">
        <f t="shared" si="15"/>
        <v>-7.2676821348446816E-2</v>
      </c>
      <c r="H53" s="19">
        <v>1281.5630000000008</v>
      </c>
      <c r="I53" s="140">
        <v>1166.4030000000002</v>
      </c>
      <c r="J53" s="247">
        <f t="shared" si="11"/>
        <v>7.445105387678605E-3</v>
      </c>
      <c r="K53" s="215">
        <f t="shared" si="12"/>
        <v>6.5488680085616802E-3</v>
      </c>
      <c r="L53" s="52">
        <f t="shared" si="16"/>
        <v>-8.98590237077697E-2</v>
      </c>
      <c r="N53" s="27">
        <f t="shared" ref="N53" si="20">(H53/B53)*10</f>
        <v>2.5220667532569796</v>
      </c>
      <c r="O53" s="152">
        <f t="shared" ref="O53" si="21">(I53/C53)*10</f>
        <v>2.4753358375246712</v>
      </c>
      <c r="P53" s="52">
        <f t="shared" ref="P53" si="22">(O53-N53)/N53</f>
        <v>-1.8528817951372772E-2</v>
      </c>
    </row>
    <row r="54" spans="1:16" ht="20.100000000000001" customHeight="1" x14ac:dyDescent="0.25">
      <c r="A54" s="38" t="s">
        <v>172</v>
      </c>
      <c r="B54" s="19">
        <v>4256.8899999999994</v>
      </c>
      <c r="C54" s="140">
        <v>3780.58</v>
      </c>
      <c r="D54" s="247">
        <f t="shared" si="9"/>
        <v>5.1889789139655772E-3</v>
      </c>
      <c r="E54" s="215">
        <f t="shared" si="10"/>
        <v>4.0195334239645142E-3</v>
      </c>
      <c r="F54" s="52">
        <f t="shared" si="15"/>
        <v>-0.111891545236076</v>
      </c>
      <c r="H54" s="19">
        <v>1093.2629999999999</v>
      </c>
      <c r="I54" s="140">
        <v>954.45900000000017</v>
      </c>
      <c r="J54" s="247">
        <f t="shared" si="11"/>
        <v>6.3511963527736592E-3</v>
      </c>
      <c r="K54" s="215">
        <f t="shared" si="12"/>
        <v>5.3588905469068348E-3</v>
      </c>
      <c r="L54" s="52">
        <f t="shared" si="16"/>
        <v>-0.12696304548859677</v>
      </c>
      <c r="N54" s="27">
        <f t="shared" ref="N54" si="23">(H54/B54)*10</f>
        <v>2.5682199915901052</v>
      </c>
      <c r="O54" s="152">
        <f t="shared" ref="O54" si="24">(I54/C54)*10</f>
        <v>2.5246364314470271</v>
      </c>
      <c r="P54" s="52">
        <f t="shared" ref="P54" si="25">(O54-N54)/N54</f>
        <v>-1.6970337543433515E-2</v>
      </c>
    </row>
    <row r="55" spans="1:16" ht="20.100000000000001" customHeight="1" x14ac:dyDescent="0.25">
      <c r="A55" s="38" t="s">
        <v>175</v>
      </c>
      <c r="B55" s="19">
        <v>2169.16</v>
      </c>
      <c r="C55" s="140">
        <v>3539.7299999999991</v>
      </c>
      <c r="D55" s="247">
        <f t="shared" si="9"/>
        <v>2.6441194160566925E-3</v>
      </c>
      <c r="E55" s="215">
        <f t="shared" si="10"/>
        <v>3.7634603808965566E-3</v>
      </c>
      <c r="F55" s="52">
        <f t="shared" si="15"/>
        <v>0.63184366298474959</v>
      </c>
      <c r="H55" s="19">
        <v>564.72600000000034</v>
      </c>
      <c r="I55" s="140">
        <v>730.94199999999989</v>
      </c>
      <c r="J55" s="247">
        <f t="shared" si="11"/>
        <v>3.2807162700251081E-3</v>
      </c>
      <c r="K55" s="215">
        <f t="shared" si="12"/>
        <v>4.1039355007781103E-3</v>
      </c>
      <c r="L55" s="52">
        <f t="shared" si="16"/>
        <v>0.29433034781469147</v>
      </c>
      <c r="N55" s="27">
        <f t="shared" ref="N55:N56" si="26">(H55/B55)*10</f>
        <v>2.6034317431632537</v>
      </c>
      <c r="O55" s="152">
        <f t="shared" ref="O55:O56" si="27">(I55/C55)*10</f>
        <v>2.0649654069660683</v>
      </c>
      <c r="P55" s="52">
        <f t="shared" ref="P55:P56" si="28">(O55-N55)/N55</f>
        <v>-0.20682944256603836</v>
      </c>
    </row>
    <row r="56" spans="1:16" ht="20.100000000000001" customHeight="1" x14ac:dyDescent="0.25">
      <c r="A56" s="38" t="s">
        <v>171</v>
      </c>
      <c r="B56" s="19">
        <v>2309.37</v>
      </c>
      <c r="C56" s="140">
        <v>2436.3199999999997</v>
      </c>
      <c r="D56" s="247">
        <f t="shared" si="9"/>
        <v>2.8150298068647973E-3</v>
      </c>
      <c r="E56" s="215">
        <f t="shared" si="10"/>
        <v>2.5903088075039339E-3</v>
      </c>
      <c r="F56" s="52">
        <f t="shared" si="15"/>
        <v>5.4971702239138734E-2</v>
      </c>
      <c r="H56" s="19">
        <v>616.92400000000021</v>
      </c>
      <c r="I56" s="140">
        <v>691.09299999999996</v>
      </c>
      <c r="J56" s="247">
        <f t="shared" si="11"/>
        <v>3.58395505815027E-3</v>
      </c>
      <c r="K56" s="215">
        <f t="shared" si="12"/>
        <v>3.8801999297334768E-3</v>
      </c>
      <c r="L56" s="52">
        <f t="shared" si="16"/>
        <v>0.12022388495179265</v>
      </c>
      <c r="N56" s="27">
        <f t="shared" si="26"/>
        <v>2.6713952290018499</v>
      </c>
      <c r="O56" s="152">
        <f t="shared" si="27"/>
        <v>2.8366265515203262</v>
      </c>
      <c r="P56" s="52">
        <f t="shared" si="28"/>
        <v>6.1852069182669736E-2</v>
      </c>
    </row>
    <row r="57" spans="1:16" ht="20.100000000000001" customHeight="1" x14ac:dyDescent="0.25">
      <c r="A57" s="38" t="s">
        <v>169</v>
      </c>
      <c r="B57" s="19">
        <v>2157.9100000000008</v>
      </c>
      <c r="C57" s="140">
        <v>1339.49</v>
      </c>
      <c r="D57" s="247">
        <f t="shared" si="9"/>
        <v>2.6304061153178647E-3</v>
      </c>
      <c r="E57" s="215">
        <f t="shared" si="10"/>
        <v>1.4241531262574067E-3</v>
      </c>
      <c r="F57" s="52">
        <f t="shared" si="15"/>
        <v>-0.37926512227108661</v>
      </c>
      <c r="H57" s="19">
        <v>721.90699999999981</v>
      </c>
      <c r="I57" s="140">
        <v>452.55100000000004</v>
      </c>
      <c r="J57" s="247">
        <f t="shared" si="11"/>
        <v>4.1938427491296911E-3</v>
      </c>
      <c r="K57" s="215">
        <f t="shared" si="12"/>
        <v>2.5408857540169193E-3</v>
      </c>
      <c r="L57" s="52">
        <f t="shared" si="16"/>
        <v>-0.37311731289487404</v>
      </c>
      <c r="N57" s="27">
        <f t="shared" si="13"/>
        <v>3.345399020348391</v>
      </c>
      <c r="O57" s="152">
        <f t="shared" si="14"/>
        <v>3.3785321278994247</v>
      </c>
      <c r="P57" s="52">
        <f t="shared" si="8"/>
        <v>9.9040823977951734E-3</v>
      </c>
    </row>
    <row r="58" spans="1:16" ht="20.100000000000001" customHeight="1" x14ac:dyDescent="0.25">
      <c r="A58" s="38" t="s">
        <v>174</v>
      </c>
      <c r="B58" s="19">
        <v>385.54999999999995</v>
      </c>
      <c r="C58" s="140">
        <v>1164.1100000000004</v>
      </c>
      <c r="D58" s="247">
        <f t="shared" si="9"/>
        <v>4.6997005332048242E-4</v>
      </c>
      <c r="E58" s="215">
        <f t="shared" si="10"/>
        <v>1.23768814683761E-3</v>
      </c>
      <c r="F58" s="52">
        <f t="shared" si="15"/>
        <v>2.0193489819738049</v>
      </c>
      <c r="H58" s="19">
        <v>125.81200000000003</v>
      </c>
      <c r="I58" s="140">
        <v>362.54900000000004</v>
      </c>
      <c r="J58" s="247">
        <f t="shared" si="11"/>
        <v>7.3089157461211061E-4</v>
      </c>
      <c r="K58" s="215">
        <f t="shared" si="12"/>
        <v>2.035561934971042E-3</v>
      </c>
      <c r="L58" s="52">
        <f t="shared" si="16"/>
        <v>1.8816726544367786</v>
      </c>
      <c r="N58" s="27">
        <f t="shared" si="13"/>
        <v>3.263182466606148</v>
      </c>
      <c r="O58" s="152">
        <f t="shared" si="14"/>
        <v>3.1143878155844371</v>
      </c>
      <c r="P58" s="52">
        <f t="shared" si="8"/>
        <v>-4.5598017439847233E-2</v>
      </c>
    </row>
    <row r="59" spans="1:16" ht="20.100000000000001" customHeight="1" x14ac:dyDescent="0.25">
      <c r="A59" s="38" t="s">
        <v>173</v>
      </c>
      <c r="B59" s="19">
        <v>578.79000000000019</v>
      </c>
      <c r="C59" s="140">
        <v>771.2099999999997</v>
      </c>
      <c r="D59" s="247">
        <f t="shared" si="9"/>
        <v>7.0552189641126225E-4</v>
      </c>
      <c r="E59" s="215">
        <f t="shared" si="10"/>
        <v>8.1995470850918949E-4</v>
      </c>
      <c r="F59" s="52">
        <f>(C59-B59)/B59</f>
        <v>0.33245218473021204</v>
      </c>
      <c r="H59" s="19">
        <v>190.26199999999997</v>
      </c>
      <c r="I59" s="140">
        <v>245.16400000000004</v>
      </c>
      <c r="J59" s="247">
        <f t="shared" si="11"/>
        <v>1.1053070674407E-3</v>
      </c>
      <c r="K59" s="215">
        <f t="shared" si="12"/>
        <v>1.3764939531628569E-3</v>
      </c>
      <c r="L59" s="52">
        <f>(I59-H59)/H59</f>
        <v>0.28855998570392449</v>
      </c>
      <c r="N59" s="27">
        <f t="shared" si="13"/>
        <v>3.2872371671936262</v>
      </c>
      <c r="O59" s="152">
        <f t="shared" si="14"/>
        <v>3.1789525550757918</v>
      </c>
      <c r="P59" s="52">
        <f>(O59-N59)/N59</f>
        <v>-3.2940918653058121E-2</v>
      </c>
    </row>
    <row r="60" spans="1:16" ht="20.100000000000001" customHeight="1" x14ac:dyDescent="0.25">
      <c r="A60" s="38" t="s">
        <v>215</v>
      </c>
      <c r="B60" s="19">
        <v>190.64000000000001</v>
      </c>
      <c r="C60" s="140">
        <v>295.71999999999991</v>
      </c>
      <c r="D60" s="247">
        <f t="shared" si="9"/>
        <v>2.3238254692002798E-4</v>
      </c>
      <c r="E60" s="215">
        <f t="shared" si="10"/>
        <v>3.1441112848684216E-4</v>
      </c>
      <c r="F60" s="52">
        <f>(C60-B60)/B60</f>
        <v>0.55119597146453991</v>
      </c>
      <c r="H60" s="19">
        <v>72.706000000000003</v>
      </c>
      <c r="I60" s="140">
        <v>154.38299999999998</v>
      </c>
      <c r="J60" s="247">
        <f t="shared" si="11"/>
        <v>4.2237785603716741E-4</v>
      </c>
      <c r="K60" s="215">
        <f t="shared" si="12"/>
        <v>8.6679637292237557E-4</v>
      </c>
      <c r="L60" s="52">
        <f>(I60-H60)/H60</f>
        <v>1.1233873407971828</v>
      </c>
      <c r="N60" s="27">
        <f t="shared" si="13"/>
        <v>3.8137851447754927</v>
      </c>
      <c r="O60" s="152">
        <f t="shared" si="14"/>
        <v>5.2205802786419593</v>
      </c>
      <c r="P60" s="52">
        <f>(O60-N60)/N60</f>
        <v>0.36887110323811406</v>
      </c>
    </row>
    <row r="61" spans="1:16" ht="20.100000000000001" customHeight="1" thickBot="1" x14ac:dyDescent="0.3">
      <c r="A61" s="8" t="s">
        <v>17</v>
      </c>
      <c r="B61" s="19">
        <f>B62-SUM(B39:B60)</f>
        <v>608.22999999998137</v>
      </c>
      <c r="C61" s="140">
        <f>C62-SUM(C39:C60)</f>
        <v>373.31000000005588</v>
      </c>
      <c r="D61" s="247">
        <f t="shared" si="9"/>
        <v>7.4140808074467206E-4</v>
      </c>
      <c r="E61" s="215">
        <f t="shared" si="10"/>
        <v>3.9690524271419127E-4</v>
      </c>
      <c r="F61" s="52">
        <f t="shared" si="15"/>
        <v>-0.38623547013454235</v>
      </c>
      <c r="H61" s="19">
        <f>H62-SUM(H39:H60)</f>
        <v>242.3520000000135</v>
      </c>
      <c r="I61" s="140">
        <f>I62-SUM(I39:I60)</f>
        <v>137.90000000002328</v>
      </c>
      <c r="J61" s="247">
        <f t="shared" si="11"/>
        <v>1.4079184409309449E-3</v>
      </c>
      <c r="K61" s="215">
        <f t="shared" si="12"/>
        <v>7.7425117937866079E-4</v>
      </c>
      <c r="L61" s="52">
        <f t="shared" si="16"/>
        <v>-0.43099293589483234</v>
      </c>
      <c r="N61" s="27">
        <f t="shared" si="13"/>
        <v>3.9845453200273075</v>
      </c>
      <c r="O61" s="152">
        <f t="shared" si="14"/>
        <v>3.6939808738046835</v>
      </c>
      <c r="P61" s="52">
        <f t="shared" si="8"/>
        <v>-7.2922861427168473E-2</v>
      </c>
    </row>
    <row r="62" spans="1:16" ht="26.25" customHeight="1" thickBot="1" x14ac:dyDescent="0.3">
      <c r="A62" s="12" t="s">
        <v>18</v>
      </c>
      <c r="B62" s="17">
        <v>820371.42000000016</v>
      </c>
      <c r="C62" s="145">
        <v>940551.95</v>
      </c>
      <c r="D62" s="253">
        <f>SUM(D39:D61)</f>
        <v>0.99999999999999978</v>
      </c>
      <c r="E62" s="254">
        <f>SUM(E39:E61)</f>
        <v>1.0000000000000002</v>
      </c>
      <c r="F62" s="57">
        <f t="shared" si="15"/>
        <v>0.14649526674149591</v>
      </c>
      <c r="G62" s="1"/>
      <c r="H62" s="17">
        <v>172134.97100000005</v>
      </c>
      <c r="I62" s="145">
        <v>178107.57500000001</v>
      </c>
      <c r="J62" s="253">
        <f>SUM(J39:J61)</f>
        <v>1</v>
      </c>
      <c r="K62" s="254">
        <f>SUM(K39:K61)</f>
        <v>1.0000000000000002</v>
      </c>
      <c r="L62" s="57">
        <f t="shared" si="16"/>
        <v>3.4697214431807476E-2</v>
      </c>
      <c r="M62" s="1"/>
      <c r="N62" s="29">
        <f t="shared" si="13"/>
        <v>2.0982565555489492</v>
      </c>
      <c r="O62" s="146">
        <f t="shared" si="14"/>
        <v>1.8936495214326015</v>
      </c>
      <c r="P62" s="57">
        <f t="shared" si="8"/>
        <v>-9.7512877333924552E-2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jan-out</v>
      </c>
      <c r="C66" s="362"/>
      <c r="D66" s="368" t="str">
        <f>B5</f>
        <v>jan-out</v>
      </c>
      <c r="E66" s="362"/>
      <c r="F66" s="131" t="str">
        <f>F37</f>
        <v>2024/2023</v>
      </c>
      <c r="H66" s="356" t="str">
        <f>B5</f>
        <v>jan-out</v>
      </c>
      <c r="I66" s="362"/>
      <c r="J66" s="368" t="str">
        <f>B5</f>
        <v>jan-out</v>
      </c>
      <c r="K66" s="357"/>
      <c r="L66" s="131" t="str">
        <f>F66</f>
        <v>2024/2023</v>
      </c>
      <c r="N66" s="356" t="str">
        <f>B5</f>
        <v>jan-out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178</v>
      </c>
      <c r="B68" s="39">
        <v>209631.25000000015</v>
      </c>
      <c r="C68" s="147">
        <v>236946.35999999987</v>
      </c>
      <c r="D68" s="247">
        <f>B68/$B$96</f>
        <v>0.15435841678115983</v>
      </c>
      <c r="E68" s="246">
        <f>C68/$C$96</f>
        <v>0.16033044697330531</v>
      </c>
      <c r="F68" s="61">
        <f t="shared" ref="F68:F80" si="29">(C68-B68)/B68</f>
        <v>0.1303007543007052</v>
      </c>
      <c r="H68" s="19">
        <v>61178.406000000003</v>
      </c>
      <c r="I68" s="147">
        <v>68713.253999999986</v>
      </c>
      <c r="J68" s="245">
        <f>H68/$H$96</f>
        <v>0.19095289610225366</v>
      </c>
      <c r="K68" s="246">
        <f>I68/$I$96</f>
        <v>0.19670559242383756</v>
      </c>
      <c r="L68" s="61">
        <f t="shared" ref="L68:L80" si="30">(I68-H68)/H68</f>
        <v>0.12316188819957131</v>
      </c>
      <c r="N68" s="41">
        <f t="shared" ref="N68:N96" si="31">(H68/B68)*10</f>
        <v>2.9183819683372567</v>
      </c>
      <c r="O68" s="149">
        <f t="shared" ref="O68:O96" si="32">(I68/C68)*10</f>
        <v>2.8999497607813018</v>
      </c>
      <c r="P68" s="61">
        <f t="shared" si="8"/>
        <v>-6.3158996169567858E-3</v>
      </c>
    </row>
    <row r="69" spans="1:16" ht="20.100000000000001" customHeight="1" x14ac:dyDescent="0.25">
      <c r="A69" s="38" t="s">
        <v>177</v>
      </c>
      <c r="B69" s="19">
        <v>169516.79000000007</v>
      </c>
      <c r="C69" s="140">
        <v>170622.89999999997</v>
      </c>
      <c r="D69" s="247">
        <f t="shared" ref="D69:D95" si="33">B69/$B$96</f>
        <v>0.12482081427375136</v>
      </c>
      <c r="E69" s="215">
        <f t="shared" ref="E69:E95" si="34">C69/$C$96</f>
        <v>0.11545248393299473</v>
      </c>
      <c r="F69" s="52">
        <f t="shared" si="29"/>
        <v>6.5250763655912685E-3</v>
      </c>
      <c r="H69" s="19">
        <v>52982.988999999994</v>
      </c>
      <c r="I69" s="140">
        <v>53440.895000000048</v>
      </c>
      <c r="J69" s="214">
        <f t="shared" ref="J69:J96" si="35">H69/$H$96</f>
        <v>0.16537297806850096</v>
      </c>
      <c r="K69" s="215">
        <f t="shared" ref="K69:K96" si="36">I69/$I$96</f>
        <v>0.15298537470856946</v>
      </c>
      <c r="L69" s="52">
        <f t="shared" si="30"/>
        <v>8.6425097685608795E-3</v>
      </c>
      <c r="N69" s="40">
        <f t="shared" si="31"/>
        <v>3.1255304563046509</v>
      </c>
      <c r="O69" s="143">
        <f t="shared" si="32"/>
        <v>3.1321056552197897</v>
      </c>
      <c r="P69" s="52">
        <f t="shared" si="8"/>
        <v>2.1037065570343964E-3</v>
      </c>
    </row>
    <row r="70" spans="1:16" ht="20.100000000000001" customHeight="1" x14ac:dyDescent="0.25">
      <c r="A70" s="38" t="s">
        <v>179</v>
      </c>
      <c r="B70" s="19">
        <v>135840.62</v>
      </c>
      <c r="C70" s="140">
        <v>141130.50999999989</v>
      </c>
      <c r="D70" s="247">
        <f t="shared" si="33"/>
        <v>0.10002393745098186</v>
      </c>
      <c r="E70" s="215">
        <f t="shared" si="34"/>
        <v>9.5496372047540759E-2</v>
      </c>
      <c r="F70" s="52">
        <f t="shared" si="29"/>
        <v>3.8941886454875556E-2</v>
      </c>
      <c r="H70" s="19">
        <v>37602.524999999994</v>
      </c>
      <c r="I70" s="140">
        <v>40351.66200000004</v>
      </c>
      <c r="J70" s="214">
        <f t="shared" si="35"/>
        <v>0.11736675600059594</v>
      </c>
      <c r="K70" s="215">
        <f t="shared" si="36"/>
        <v>0.11551479688323978</v>
      </c>
      <c r="L70" s="52">
        <f t="shared" si="30"/>
        <v>7.3110436067791898E-2</v>
      </c>
      <c r="N70" s="40">
        <f t="shared" si="31"/>
        <v>2.7681355547405477</v>
      </c>
      <c r="O70" s="143">
        <f t="shared" si="32"/>
        <v>2.8591735408594547</v>
      </c>
      <c r="P70" s="52">
        <f t="shared" si="8"/>
        <v>3.2887835266232054E-2</v>
      </c>
    </row>
    <row r="71" spans="1:16" ht="20.100000000000001" customHeight="1" x14ac:dyDescent="0.25">
      <c r="A71" s="38" t="s">
        <v>181</v>
      </c>
      <c r="B71" s="19">
        <v>297269.72000000009</v>
      </c>
      <c r="C71" s="140">
        <v>302558.34000000014</v>
      </c>
      <c r="D71" s="247">
        <f t="shared" si="33"/>
        <v>0.21888951831455788</v>
      </c>
      <c r="E71" s="215">
        <f t="shared" si="34"/>
        <v>0.20472698499230513</v>
      </c>
      <c r="F71" s="52">
        <f t="shared" si="29"/>
        <v>1.7790644805666896E-2</v>
      </c>
      <c r="H71" s="19">
        <v>35990.952000000027</v>
      </c>
      <c r="I71" s="140">
        <v>34842.398999999998</v>
      </c>
      <c r="J71" s="214">
        <f t="shared" si="35"/>
        <v>0.11233663913828032</v>
      </c>
      <c r="K71" s="215">
        <f t="shared" si="36"/>
        <v>9.9743416848847327E-2</v>
      </c>
      <c r="L71" s="52">
        <f t="shared" si="30"/>
        <v>-3.1912270617349275E-2</v>
      </c>
      <c r="N71" s="40">
        <f t="shared" si="31"/>
        <v>1.2107170552049504</v>
      </c>
      <c r="O71" s="143">
        <f t="shared" si="32"/>
        <v>1.1515927473689862</v>
      </c>
      <c r="P71" s="52">
        <f t="shared" si="8"/>
        <v>-4.8834124853354491E-2</v>
      </c>
    </row>
    <row r="72" spans="1:16" ht="20.100000000000001" customHeight="1" x14ac:dyDescent="0.25">
      <c r="A72" s="38" t="s">
        <v>180</v>
      </c>
      <c r="B72" s="19">
        <v>92700.92</v>
      </c>
      <c r="C72" s="140">
        <v>93121.58</v>
      </c>
      <c r="D72" s="247">
        <f t="shared" si="33"/>
        <v>6.8258750760475564E-2</v>
      </c>
      <c r="E72" s="215">
        <f t="shared" si="34"/>
        <v>6.3010989256219924E-2</v>
      </c>
      <c r="F72" s="52">
        <f t="shared" si="29"/>
        <v>4.537819042141151E-3</v>
      </c>
      <c r="H72" s="19">
        <v>32356.686999999987</v>
      </c>
      <c r="I72" s="140">
        <v>33360.888999999981</v>
      </c>
      <c r="J72" s="214">
        <f t="shared" si="35"/>
        <v>0.10099320160326079</v>
      </c>
      <c r="K72" s="215">
        <f t="shared" si="36"/>
        <v>9.550229471785579E-2</v>
      </c>
      <c r="L72" s="52">
        <f t="shared" si="30"/>
        <v>3.1035377633068375E-2</v>
      </c>
      <c r="N72" s="40">
        <f t="shared" si="31"/>
        <v>3.4904386062187935</v>
      </c>
      <c r="O72" s="143">
        <f t="shared" si="32"/>
        <v>3.5825089093204801</v>
      </c>
      <c r="P72" s="52">
        <f t="shared" ref="P72:P80" si="37">(O72-N72)/N72</f>
        <v>2.6377860632657468E-2</v>
      </c>
    </row>
    <row r="73" spans="1:16" ht="20.100000000000001" customHeight="1" x14ac:dyDescent="0.25">
      <c r="A73" s="38" t="s">
        <v>182</v>
      </c>
      <c r="B73" s="19">
        <v>44488.399999999987</v>
      </c>
      <c r="C73" s="140">
        <v>131542.28999999998</v>
      </c>
      <c r="D73" s="247">
        <f t="shared" si="33"/>
        <v>3.2758279069208161E-2</v>
      </c>
      <c r="E73" s="215">
        <f t="shared" si="34"/>
        <v>8.9008474962823478E-2</v>
      </c>
      <c r="F73" s="52">
        <f t="shared" si="29"/>
        <v>1.9567772722777175</v>
      </c>
      <c r="H73" s="19">
        <v>8806.2019999999993</v>
      </c>
      <c r="I73" s="140">
        <v>26016.049000000003</v>
      </c>
      <c r="J73" s="214">
        <f t="shared" si="35"/>
        <v>2.7486328682075473E-2</v>
      </c>
      <c r="K73" s="215">
        <f t="shared" si="36"/>
        <v>7.4476204126100454E-2</v>
      </c>
      <c r="L73" s="52">
        <f t="shared" si="30"/>
        <v>1.9542871035663278</v>
      </c>
      <c r="N73" s="40">
        <f t="shared" si="31"/>
        <v>1.9794377860296173</v>
      </c>
      <c r="O73" s="143">
        <f t="shared" si="32"/>
        <v>1.9777707230123489</v>
      </c>
      <c r="P73" s="52">
        <f t="shared" si="37"/>
        <v>-8.4219015572709402E-4</v>
      </c>
    </row>
    <row r="74" spans="1:16" ht="20.100000000000001" customHeight="1" x14ac:dyDescent="0.25">
      <c r="A74" s="38" t="s">
        <v>183</v>
      </c>
      <c r="B74" s="19">
        <v>71041.60000000002</v>
      </c>
      <c r="C74" s="140">
        <v>62285.840000000018</v>
      </c>
      <c r="D74" s="247">
        <f t="shared" si="33"/>
        <v>5.2310277697625904E-2</v>
      </c>
      <c r="E74" s="215">
        <f t="shared" si="34"/>
        <v>4.2145895667305408E-2</v>
      </c>
      <c r="F74" s="52">
        <f t="shared" si="29"/>
        <v>-0.12324835026238147</v>
      </c>
      <c r="H74" s="19">
        <v>23374.401999999991</v>
      </c>
      <c r="I74" s="140">
        <v>20525.20500000002</v>
      </c>
      <c r="J74" s="214">
        <f t="shared" si="35"/>
        <v>7.295727444350722E-2</v>
      </c>
      <c r="K74" s="215">
        <f t="shared" si="36"/>
        <v>5.8757552205950213E-2</v>
      </c>
      <c r="L74" s="52">
        <f t="shared" si="30"/>
        <v>-0.12189389914659515</v>
      </c>
      <c r="N74" s="40">
        <f t="shared" si="31"/>
        <v>3.2902414923087298</v>
      </c>
      <c r="O74" s="143">
        <f t="shared" si="32"/>
        <v>3.2953244268681314</v>
      </c>
      <c r="P74" s="52">
        <f t="shared" si="37"/>
        <v>1.5448515166085971E-3</v>
      </c>
    </row>
    <row r="75" spans="1:16" ht="20.100000000000001" customHeight="1" x14ac:dyDescent="0.25">
      <c r="A75" s="38" t="s">
        <v>185</v>
      </c>
      <c r="B75" s="19">
        <v>33684.999999999985</v>
      </c>
      <c r="C75" s="140">
        <v>29478.809999999976</v>
      </c>
      <c r="D75" s="247">
        <f t="shared" si="33"/>
        <v>2.4803378643562746E-2</v>
      </c>
      <c r="E75" s="215">
        <f t="shared" si="34"/>
        <v>1.9946922938766147E-2</v>
      </c>
      <c r="F75" s="52">
        <f t="shared" si="29"/>
        <v>-0.12486833902330448</v>
      </c>
      <c r="H75" s="19">
        <v>9420.0160000000033</v>
      </c>
      <c r="I75" s="140">
        <v>8837.0650000000005</v>
      </c>
      <c r="J75" s="214">
        <f t="shared" si="35"/>
        <v>2.9402193586566604E-2</v>
      </c>
      <c r="K75" s="215">
        <f t="shared" si="36"/>
        <v>2.5297886578227839E-2</v>
      </c>
      <c r="L75" s="52">
        <f t="shared" si="30"/>
        <v>-6.1884289793138626E-2</v>
      </c>
      <c r="N75" s="40">
        <f t="shared" si="31"/>
        <v>2.7965017069912443</v>
      </c>
      <c r="O75" s="143">
        <f t="shared" si="32"/>
        <v>2.9977685666416005</v>
      </c>
      <c r="P75" s="52">
        <f t="shared" si="37"/>
        <v>7.1970941103733185E-2</v>
      </c>
    </row>
    <row r="76" spans="1:16" ht="20.100000000000001" customHeight="1" x14ac:dyDescent="0.25">
      <c r="A76" s="38" t="s">
        <v>187</v>
      </c>
      <c r="B76" s="19">
        <v>86554.709999999963</v>
      </c>
      <c r="C76" s="140">
        <v>76802.73000000001</v>
      </c>
      <c r="D76" s="247">
        <f t="shared" si="33"/>
        <v>6.3733093231817334E-2</v>
      </c>
      <c r="E76" s="215">
        <f t="shared" si="34"/>
        <v>5.1968791711635043E-2</v>
      </c>
      <c r="F76" s="52">
        <f t="shared" si="29"/>
        <v>-0.11266839204937497</v>
      </c>
      <c r="H76" s="19">
        <v>6565.1630000000023</v>
      </c>
      <c r="I76" s="140">
        <v>6036.9770000000008</v>
      </c>
      <c r="J76" s="214">
        <f t="shared" si="35"/>
        <v>2.0491493162364517E-2</v>
      </c>
      <c r="K76" s="215">
        <f t="shared" si="36"/>
        <v>1.7282068132504422E-2</v>
      </c>
      <c r="L76" s="52">
        <f t="shared" si="30"/>
        <v>-8.0452838718551439E-2</v>
      </c>
      <c r="N76" s="40">
        <f t="shared" si="31"/>
        <v>0.75849864207274287</v>
      </c>
      <c r="O76" s="143">
        <f t="shared" si="32"/>
        <v>0.78603677239077308</v>
      </c>
      <c r="P76" s="52">
        <f t="shared" si="37"/>
        <v>3.6306103650729012E-2</v>
      </c>
    </row>
    <row r="77" spans="1:16" ht="20.100000000000001" customHeight="1" x14ac:dyDescent="0.25">
      <c r="A77" s="38" t="s">
        <v>188</v>
      </c>
      <c r="B77" s="19">
        <v>15318.989999999998</v>
      </c>
      <c r="C77" s="140">
        <v>12886.76</v>
      </c>
      <c r="D77" s="247">
        <f t="shared" si="33"/>
        <v>1.1279878563365041E-2</v>
      </c>
      <c r="E77" s="215">
        <f t="shared" si="34"/>
        <v>8.7198638157501684E-3</v>
      </c>
      <c r="F77" s="52">
        <f t="shared" si="29"/>
        <v>-0.15877221670619265</v>
      </c>
      <c r="H77" s="19">
        <v>5411.4609999999993</v>
      </c>
      <c r="I77" s="140">
        <v>4578.9579999999978</v>
      </c>
      <c r="J77" s="214">
        <f t="shared" si="35"/>
        <v>1.6890504634828139E-2</v>
      </c>
      <c r="K77" s="215">
        <f t="shared" si="36"/>
        <v>1.3108193741979824E-2</v>
      </c>
      <c r="L77" s="52">
        <f t="shared" si="30"/>
        <v>-0.1538407095606901</v>
      </c>
      <c r="N77" s="40">
        <f t="shared" si="31"/>
        <v>3.5325181359867717</v>
      </c>
      <c r="O77" s="143">
        <f t="shared" si="32"/>
        <v>3.5532267226207348</v>
      </c>
      <c r="P77" s="52">
        <f t="shared" si="37"/>
        <v>5.8622732670495998E-3</v>
      </c>
    </row>
    <row r="78" spans="1:16" ht="20.100000000000001" customHeight="1" x14ac:dyDescent="0.25">
      <c r="A78" s="38" t="s">
        <v>184</v>
      </c>
      <c r="B78" s="19">
        <v>2195.1000000000004</v>
      </c>
      <c r="C78" s="140">
        <v>2184.1100000000006</v>
      </c>
      <c r="D78" s="247">
        <f t="shared" si="33"/>
        <v>1.6163246685612176E-3</v>
      </c>
      <c r="E78" s="215">
        <f t="shared" si="34"/>
        <v>1.4778844145943671E-3</v>
      </c>
      <c r="F78" s="52">
        <f t="shared" si="29"/>
        <v>-5.0066056216116718E-3</v>
      </c>
      <c r="H78" s="19">
        <v>4219.6700000000019</v>
      </c>
      <c r="I78" s="140">
        <v>4384.6369999999988</v>
      </c>
      <c r="J78" s="214">
        <f t="shared" si="35"/>
        <v>1.3170630942816605E-2</v>
      </c>
      <c r="K78" s="215">
        <f t="shared" si="36"/>
        <v>1.2551910562239969E-2</v>
      </c>
      <c r="L78" s="52">
        <f t="shared" si="30"/>
        <v>3.9094763334572805E-2</v>
      </c>
      <c r="N78" s="40">
        <f t="shared" si="31"/>
        <v>19.223133342444541</v>
      </c>
      <c r="O78" s="143">
        <f t="shared" si="32"/>
        <v>20.075165628104799</v>
      </c>
      <c r="P78" s="52">
        <f t="shared" si="37"/>
        <v>4.4323278129636462E-2</v>
      </c>
    </row>
    <row r="79" spans="1:16" ht="20.100000000000001" customHeight="1" x14ac:dyDescent="0.25">
      <c r="A79" s="38" t="s">
        <v>186</v>
      </c>
      <c r="B79" s="19">
        <v>12517.399999999998</v>
      </c>
      <c r="C79" s="140">
        <v>13461.710000000003</v>
      </c>
      <c r="D79" s="247">
        <f t="shared" si="33"/>
        <v>9.216975265932386E-3</v>
      </c>
      <c r="E79" s="215">
        <f t="shared" si="34"/>
        <v>9.1089054135502032E-3</v>
      </c>
      <c r="F79" s="52">
        <f t="shared" si="29"/>
        <v>7.5439787815361425E-2</v>
      </c>
      <c r="H79" s="19">
        <v>4505.5569999999998</v>
      </c>
      <c r="I79" s="140">
        <v>4374.9269999999988</v>
      </c>
      <c r="J79" s="214">
        <f t="shared" si="35"/>
        <v>1.4062954790024795E-2</v>
      </c>
      <c r="K79" s="215">
        <f t="shared" si="36"/>
        <v>1.2524113722602081E-2</v>
      </c>
      <c r="L79" s="52">
        <f t="shared" si="30"/>
        <v>-2.8993085649565865E-2</v>
      </c>
      <c r="N79" s="40">
        <f t="shared" si="31"/>
        <v>3.5994351862207812</v>
      </c>
      <c r="O79" s="143">
        <f t="shared" si="32"/>
        <v>3.2499043583616034</v>
      </c>
      <c r="P79" s="52">
        <f t="shared" si="37"/>
        <v>-9.7107132029280091E-2</v>
      </c>
    </row>
    <row r="80" spans="1:16" ht="20.100000000000001" customHeight="1" x14ac:dyDescent="0.25">
      <c r="A80" s="38" t="s">
        <v>189</v>
      </c>
      <c r="B80" s="19">
        <v>11855.3</v>
      </c>
      <c r="C80" s="140">
        <v>19358.84</v>
      </c>
      <c r="D80" s="247">
        <f t="shared" si="33"/>
        <v>8.7294491563909612E-3</v>
      </c>
      <c r="E80" s="215">
        <f t="shared" si="34"/>
        <v>1.3099215662501435E-2</v>
      </c>
      <c r="F80" s="52">
        <f t="shared" si="29"/>
        <v>0.63292704528776167</v>
      </c>
      <c r="H80" s="19">
        <v>2580.6440000000011</v>
      </c>
      <c r="I80" s="140">
        <v>3890.5239999999999</v>
      </c>
      <c r="J80" s="214">
        <f t="shared" si="35"/>
        <v>8.0548264956250178E-3</v>
      </c>
      <c r="K80" s="215">
        <f t="shared" si="36"/>
        <v>1.1137412125165232E-2</v>
      </c>
      <c r="L80" s="52">
        <f t="shared" si="30"/>
        <v>0.50757872841042706</v>
      </c>
      <c r="N80" s="40">
        <f t="shared" si="31"/>
        <v>2.1767850665946886</v>
      </c>
      <c r="O80" s="143">
        <f t="shared" si="32"/>
        <v>2.0096885970440375</v>
      </c>
      <c r="P80" s="52">
        <f t="shared" si="37"/>
        <v>-7.6762962092556494E-2</v>
      </c>
    </row>
    <row r="81" spans="1:16" ht="20.100000000000001" customHeight="1" x14ac:dyDescent="0.25">
      <c r="A81" s="38" t="s">
        <v>190</v>
      </c>
      <c r="B81" s="19">
        <v>9461.7100000000009</v>
      </c>
      <c r="C81" s="140">
        <v>10879.129999999997</v>
      </c>
      <c r="D81" s="247">
        <f t="shared" si="33"/>
        <v>6.9669697415937126E-3</v>
      </c>
      <c r="E81" s="215">
        <f t="shared" si="34"/>
        <v>7.361395108921258E-3</v>
      </c>
      <c r="F81" s="52">
        <f t="shared" ref="F81:F83" si="38">(C81-B81)/B81</f>
        <v>0.14980590189299781</v>
      </c>
      <c r="H81" s="19">
        <v>3238.5410000000002</v>
      </c>
      <c r="I81" s="140">
        <v>3842.09</v>
      </c>
      <c r="J81" s="214">
        <f t="shared" si="35"/>
        <v>1.0108285317140964E-2</v>
      </c>
      <c r="K81" s="215">
        <f t="shared" si="36"/>
        <v>1.0998760000446235E-2</v>
      </c>
      <c r="L81" s="52">
        <f t="shared" ref="L81:L87" si="39">(I81-H81)/H81</f>
        <v>0.18636447709014645</v>
      </c>
      <c r="N81" s="40">
        <f t="shared" si="31"/>
        <v>3.4227861559908304</v>
      </c>
      <c r="O81" s="143">
        <f t="shared" si="32"/>
        <v>3.5316151199590418</v>
      </c>
      <c r="P81" s="52">
        <f t="shared" ref="P81:P83" si="40">(O81-N81)/N81</f>
        <v>3.1795431852419516E-2</v>
      </c>
    </row>
    <row r="82" spans="1:16" ht="20.100000000000001" customHeight="1" x14ac:dyDescent="0.25">
      <c r="A82" s="38" t="s">
        <v>194</v>
      </c>
      <c r="B82" s="19">
        <v>13128.559999999992</v>
      </c>
      <c r="C82" s="140">
        <v>12759.380000000001</v>
      </c>
      <c r="D82" s="247">
        <f t="shared" si="33"/>
        <v>9.6669925701271218E-3</v>
      </c>
      <c r="E82" s="215">
        <f t="shared" si="34"/>
        <v>8.6336717664802012E-3</v>
      </c>
      <c r="F82" s="52">
        <f t="shared" si="38"/>
        <v>-2.8120372683675239E-2</v>
      </c>
      <c r="H82" s="19">
        <v>3287.3869999999979</v>
      </c>
      <c r="I82" s="140">
        <v>3159.85</v>
      </c>
      <c r="J82" s="214">
        <f t="shared" si="35"/>
        <v>1.0260745732062699E-2</v>
      </c>
      <c r="K82" s="215">
        <f t="shared" si="36"/>
        <v>9.0457099618723221E-3</v>
      </c>
      <c r="L82" s="52">
        <f t="shared" si="39"/>
        <v>-3.8795858230259495E-2</v>
      </c>
      <c r="N82" s="40">
        <f t="shared" si="31"/>
        <v>2.5039966302473387</v>
      </c>
      <c r="O82" s="143">
        <f t="shared" si="32"/>
        <v>2.4764918044607183</v>
      </c>
      <c r="P82" s="52">
        <f t="shared" si="40"/>
        <v>-1.0984370128287086E-2</v>
      </c>
    </row>
    <row r="83" spans="1:16" ht="20.100000000000001" customHeight="1" x14ac:dyDescent="0.25">
      <c r="A83" s="38" t="s">
        <v>191</v>
      </c>
      <c r="B83" s="19">
        <v>9181.33</v>
      </c>
      <c r="C83" s="140">
        <v>13847.289999999997</v>
      </c>
      <c r="D83" s="247">
        <f t="shared" si="33"/>
        <v>6.7605166822473518E-3</v>
      </c>
      <c r="E83" s="215">
        <f t="shared" si="34"/>
        <v>9.3698092474135564E-3</v>
      </c>
      <c r="F83" s="52">
        <f t="shared" si="38"/>
        <v>0.50820088157162391</v>
      </c>
      <c r="H83" s="19">
        <v>2022.5780000000011</v>
      </c>
      <c r="I83" s="140">
        <v>3134.4609999999993</v>
      </c>
      <c r="J83" s="214">
        <f t="shared" si="35"/>
        <v>6.3129648505831325E-3</v>
      </c>
      <c r="K83" s="215">
        <f t="shared" si="36"/>
        <v>8.9730288123804226E-3</v>
      </c>
      <c r="L83" s="52">
        <f t="shared" si="39"/>
        <v>0.54973553553929566</v>
      </c>
      <c r="N83" s="40">
        <f t="shared" si="31"/>
        <v>2.2029248485785842</v>
      </c>
      <c r="O83" s="143">
        <f t="shared" si="32"/>
        <v>2.2635916486186107</v>
      </c>
      <c r="P83" s="52">
        <f t="shared" si="40"/>
        <v>2.7539205470023736E-2</v>
      </c>
    </row>
    <row r="84" spans="1:16" ht="20.100000000000001" customHeight="1" x14ac:dyDescent="0.25">
      <c r="A84" s="38" t="s">
        <v>192</v>
      </c>
      <c r="B84" s="19">
        <v>8080.6400000000012</v>
      </c>
      <c r="C84" s="140">
        <v>10883.330000000004</v>
      </c>
      <c r="D84" s="247">
        <f t="shared" si="33"/>
        <v>5.9500422622033242E-3</v>
      </c>
      <c r="E84" s="215">
        <f t="shared" si="34"/>
        <v>7.3642370511958254E-3</v>
      </c>
      <c r="F84" s="52">
        <f t="shared" ref="F84:F87" si="41">(C84-B84)/B84</f>
        <v>0.34684010177411712</v>
      </c>
      <c r="H84" s="19">
        <v>2157.9699999999998</v>
      </c>
      <c r="I84" s="140">
        <v>2763.9809999999993</v>
      </c>
      <c r="J84" s="214">
        <f t="shared" si="35"/>
        <v>6.7355566799465211E-3</v>
      </c>
      <c r="K84" s="215">
        <f t="shared" si="36"/>
        <v>7.9124548526435801E-3</v>
      </c>
      <c r="L84" s="52">
        <f t="shared" ref="L84:L85" si="42">(I84-H84)/H84</f>
        <v>0.28082457124056387</v>
      </c>
      <c r="N84" s="40">
        <f t="shared" si="31"/>
        <v>2.670543422303183</v>
      </c>
      <c r="O84" s="143">
        <f t="shared" si="32"/>
        <v>2.5396464133679659</v>
      </c>
      <c r="P84" s="52">
        <f t="shared" ref="P84:P86" si="43">(O84-N84)/N84</f>
        <v>-4.901512098325151E-2</v>
      </c>
    </row>
    <row r="85" spans="1:16" ht="20.100000000000001" customHeight="1" x14ac:dyDescent="0.25">
      <c r="A85" s="38" t="s">
        <v>195</v>
      </c>
      <c r="B85" s="19">
        <v>19528.390000000007</v>
      </c>
      <c r="C85" s="140">
        <v>24054.649999999994</v>
      </c>
      <c r="D85" s="247">
        <f t="shared" si="33"/>
        <v>1.4379398885829439E-2</v>
      </c>
      <c r="E85" s="215">
        <f t="shared" si="34"/>
        <v>1.6276649222576871E-2</v>
      </c>
      <c r="F85" s="52">
        <f t="shared" si="41"/>
        <v>0.23177845178225065</v>
      </c>
      <c r="H85" s="19">
        <v>2246.4420000000009</v>
      </c>
      <c r="I85" s="140">
        <v>2738.07</v>
      </c>
      <c r="J85" s="214">
        <f t="shared" si="35"/>
        <v>7.0116996154777076E-3</v>
      </c>
      <c r="K85" s="215">
        <f t="shared" si="36"/>
        <v>7.8382793725346941E-3</v>
      </c>
      <c r="L85" s="52">
        <f t="shared" si="42"/>
        <v>0.21884740402823621</v>
      </c>
      <c r="N85" s="40">
        <f t="shared" si="31"/>
        <v>1.1503467515755268</v>
      </c>
      <c r="O85" s="143">
        <f t="shared" si="32"/>
        <v>1.1382705630720051</v>
      </c>
      <c r="P85" s="52">
        <f t="shared" si="43"/>
        <v>-1.0497868131484688E-2</v>
      </c>
    </row>
    <row r="86" spans="1:16" ht="20.100000000000001" customHeight="1" x14ac:dyDescent="0.25">
      <c r="A86" s="38" t="s">
        <v>198</v>
      </c>
      <c r="B86" s="19">
        <v>6136.68</v>
      </c>
      <c r="C86" s="140">
        <v>8614.239999999998</v>
      </c>
      <c r="D86" s="247">
        <f t="shared" si="33"/>
        <v>4.5186402747329291E-3</v>
      </c>
      <c r="E86" s="215">
        <f t="shared" si="34"/>
        <v>5.8288506712461247E-3</v>
      </c>
      <c r="F86" s="52">
        <f t="shared" si="41"/>
        <v>0.40372970400933361</v>
      </c>
      <c r="H86" s="19">
        <v>1551.9250000000002</v>
      </c>
      <c r="I86" s="140">
        <v>2352.1090000000004</v>
      </c>
      <c r="J86" s="214">
        <f t="shared" si="35"/>
        <v>4.843940740847188E-3</v>
      </c>
      <c r="K86" s="215">
        <f t="shared" si="36"/>
        <v>6.7333879180054594E-3</v>
      </c>
      <c r="L86" s="52">
        <f t="shared" si="39"/>
        <v>0.51560739082107709</v>
      </c>
      <c r="N86" s="40">
        <f t="shared" si="31"/>
        <v>2.5289325824387134</v>
      </c>
      <c r="O86" s="143">
        <f t="shared" si="32"/>
        <v>2.7304892828618672</v>
      </c>
      <c r="P86" s="52">
        <f t="shared" si="43"/>
        <v>7.9700305900913954E-2</v>
      </c>
    </row>
    <row r="87" spans="1:16" ht="20.100000000000001" customHeight="1" x14ac:dyDescent="0.25">
      <c r="A87" s="38" t="s">
        <v>196</v>
      </c>
      <c r="B87" s="19">
        <v>5027.1000000000022</v>
      </c>
      <c r="C87" s="140">
        <v>6993.630000000001</v>
      </c>
      <c r="D87" s="247">
        <f t="shared" si="33"/>
        <v>3.7016198539128512E-3</v>
      </c>
      <c r="E87" s="215">
        <f t="shared" si="34"/>
        <v>4.7322601784889964E-3</v>
      </c>
      <c r="F87" s="52">
        <f t="shared" si="41"/>
        <v>0.39118577310974478</v>
      </c>
      <c r="H87" s="19">
        <v>1747.9740000000004</v>
      </c>
      <c r="I87" s="140">
        <v>2217.9349999999995</v>
      </c>
      <c r="J87" s="214">
        <f t="shared" si="35"/>
        <v>5.4558580295707738E-3</v>
      </c>
      <c r="K87" s="215">
        <f t="shared" si="36"/>
        <v>6.3492876953922771E-3</v>
      </c>
      <c r="L87" s="52">
        <f t="shared" si="39"/>
        <v>0.26886040639048348</v>
      </c>
      <c r="N87" s="40">
        <f t="shared" ref="N87" si="44">(H87/B87)*10</f>
        <v>3.4771021065823233</v>
      </c>
      <c r="O87" s="143">
        <f t="shared" ref="O87" si="45">(I87/C87)*10</f>
        <v>3.1713645131355235</v>
      </c>
      <c r="P87" s="52">
        <f t="shared" ref="P87" si="46">(O87-N87)/N87</f>
        <v>-8.7928851116573115E-2</v>
      </c>
    </row>
    <row r="88" spans="1:16" ht="20.100000000000001" customHeight="1" x14ac:dyDescent="0.25">
      <c r="A88" s="38" t="s">
        <v>199</v>
      </c>
      <c r="B88" s="19">
        <v>36650.709999999985</v>
      </c>
      <c r="C88" s="140">
        <v>30660.049999999988</v>
      </c>
      <c r="D88" s="247">
        <f t="shared" si="33"/>
        <v>2.6987128920451582E-2</v>
      </c>
      <c r="E88" s="215">
        <f t="shared" si="34"/>
        <v>2.0746212436957841E-2</v>
      </c>
      <c r="F88" s="52">
        <f t="shared" ref="F88:F94" si="47">(C88-B88)/B88</f>
        <v>-0.16345276803641726</v>
      </c>
      <c r="H88" s="19">
        <v>1829.9230000000002</v>
      </c>
      <c r="I88" s="140">
        <v>1719.1299999999994</v>
      </c>
      <c r="J88" s="214">
        <f t="shared" si="35"/>
        <v>5.7116410730630078E-3</v>
      </c>
      <c r="K88" s="215">
        <f t="shared" si="36"/>
        <v>4.9213574589786098E-3</v>
      </c>
      <c r="L88" s="52">
        <f t="shared" ref="L88:L94" si="48">(I88-H88)/H88</f>
        <v>-6.0545170479851224E-2</v>
      </c>
      <c r="N88" s="40">
        <f t="shared" si="31"/>
        <v>0.49928718979796055</v>
      </c>
      <c r="O88" s="143">
        <f t="shared" si="32"/>
        <v>0.56070684816234806</v>
      </c>
      <c r="P88" s="52">
        <f t="shared" ref="P88:P93" si="49">(O88-N88)/N88</f>
        <v>0.12301468897938544</v>
      </c>
    </row>
    <row r="89" spans="1:16" ht="20.100000000000001" customHeight="1" x14ac:dyDescent="0.25">
      <c r="A89" s="38" t="s">
        <v>201</v>
      </c>
      <c r="B89" s="19">
        <v>2859.6599999999994</v>
      </c>
      <c r="C89" s="140">
        <v>3318.7099999999996</v>
      </c>
      <c r="D89" s="247">
        <f t="shared" si="33"/>
        <v>2.1056621573950023E-3</v>
      </c>
      <c r="E89" s="215">
        <f t="shared" si="34"/>
        <v>2.245614820479953E-3</v>
      </c>
      <c r="F89" s="52">
        <f t="shared" si="47"/>
        <v>0.16052607652658019</v>
      </c>
      <c r="H89" s="19">
        <v>987.42400000000009</v>
      </c>
      <c r="I89" s="140">
        <v>1238.8459999999998</v>
      </c>
      <c r="J89" s="214">
        <f t="shared" si="35"/>
        <v>3.0819938734734562E-3</v>
      </c>
      <c r="K89" s="215">
        <f t="shared" si="36"/>
        <v>3.5464473324447925E-3</v>
      </c>
      <c r="L89" s="52">
        <f t="shared" si="48"/>
        <v>0.2546241533525615</v>
      </c>
      <c r="N89" s="40">
        <f t="shared" si="31"/>
        <v>3.4529419581348844</v>
      </c>
      <c r="O89" s="143">
        <f t="shared" si="32"/>
        <v>3.7329142950122183</v>
      </c>
      <c r="P89" s="52">
        <f t="shared" si="49"/>
        <v>8.1082259786539157E-2</v>
      </c>
    </row>
    <row r="90" spans="1:16" ht="20.100000000000001" customHeight="1" x14ac:dyDescent="0.25">
      <c r="A90" s="38" t="s">
        <v>202</v>
      </c>
      <c r="B90" s="19">
        <v>4200.130000000001</v>
      </c>
      <c r="C90" s="140">
        <v>6037.7</v>
      </c>
      <c r="D90" s="247">
        <f t="shared" si="33"/>
        <v>3.092694515130986E-3</v>
      </c>
      <c r="E90" s="215">
        <f t="shared" si="34"/>
        <v>4.0854273502691748E-3</v>
      </c>
      <c r="F90" s="52">
        <f t="shared" si="47"/>
        <v>0.43750312490327642</v>
      </c>
      <c r="H90" s="19">
        <v>876.44499999999982</v>
      </c>
      <c r="I90" s="140">
        <v>1230.3420000000001</v>
      </c>
      <c r="J90" s="214">
        <f t="shared" si="35"/>
        <v>2.7356010391042171E-3</v>
      </c>
      <c r="K90" s="215">
        <f t="shared" si="36"/>
        <v>3.5221029118185729E-3</v>
      </c>
      <c r="L90" s="52">
        <f t="shared" si="48"/>
        <v>0.40378688908031918</v>
      </c>
      <c r="N90" s="40">
        <f t="shared" si="31"/>
        <v>2.0867092209050666</v>
      </c>
      <c r="O90" s="143">
        <f t="shared" si="32"/>
        <v>2.0377660367358432</v>
      </c>
      <c r="P90" s="52">
        <f t="shared" si="49"/>
        <v>-2.3454721759457842E-2</v>
      </c>
    </row>
    <row r="91" spans="1:16" ht="20.100000000000001" customHeight="1" x14ac:dyDescent="0.25">
      <c r="A91" s="38" t="s">
        <v>197</v>
      </c>
      <c r="B91" s="19">
        <v>1600.0500000000009</v>
      </c>
      <c r="C91" s="140">
        <v>2382.8700000000003</v>
      </c>
      <c r="D91" s="247">
        <f t="shared" si="33"/>
        <v>1.1781696897323025E-3</v>
      </c>
      <c r="E91" s="215">
        <f t="shared" si="34"/>
        <v>1.61237594947346E-3</v>
      </c>
      <c r="F91" s="52">
        <f t="shared" si="47"/>
        <v>0.4892472110246549</v>
      </c>
      <c r="H91" s="19">
        <v>514.50599999999997</v>
      </c>
      <c r="I91" s="140">
        <v>1008.6809999999997</v>
      </c>
      <c r="J91" s="214">
        <f t="shared" si="35"/>
        <v>1.6059001400263047E-3</v>
      </c>
      <c r="K91" s="215">
        <f t="shared" si="36"/>
        <v>2.8875534503382547E-3</v>
      </c>
      <c r="L91" s="52">
        <f t="shared" si="48"/>
        <v>0.96048442583759908</v>
      </c>
      <c r="N91" s="40">
        <f t="shared" si="31"/>
        <v>3.2155620136870704</v>
      </c>
      <c r="O91" s="143">
        <f t="shared" si="32"/>
        <v>4.2330509008044901</v>
      </c>
      <c r="P91" s="52">
        <f t="shared" si="49"/>
        <v>0.31642645446938</v>
      </c>
    </row>
    <row r="92" spans="1:16" ht="20.100000000000001" customHeight="1" x14ac:dyDescent="0.25">
      <c r="A92" s="38" t="s">
        <v>200</v>
      </c>
      <c r="B92" s="19">
        <v>3819.9200000000005</v>
      </c>
      <c r="C92" s="140">
        <v>2830.26</v>
      </c>
      <c r="D92" s="247">
        <f t="shared" si="33"/>
        <v>2.8127333278348899E-3</v>
      </c>
      <c r="E92" s="215">
        <f t="shared" si="34"/>
        <v>1.9151037004774725E-3</v>
      </c>
      <c r="F92" s="52">
        <f t="shared" si="47"/>
        <v>-0.25907872416176259</v>
      </c>
      <c r="H92" s="19">
        <v>1248.5860000000005</v>
      </c>
      <c r="I92" s="140">
        <v>874.42100000000005</v>
      </c>
      <c r="J92" s="214">
        <f t="shared" si="35"/>
        <v>3.8971448967259556E-3</v>
      </c>
      <c r="K92" s="215">
        <f t="shared" si="36"/>
        <v>2.5032070353245752E-3</v>
      </c>
      <c r="L92" s="52">
        <f t="shared" si="48"/>
        <v>-0.29967098782142382</v>
      </c>
      <c r="N92" s="40">
        <f t="shared" si="31"/>
        <v>3.2686181909568797</v>
      </c>
      <c r="O92" s="143">
        <f t="shared" si="32"/>
        <v>3.0895430101828096</v>
      </c>
      <c r="P92" s="52">
        <f t="shared" si="49"/>
        <v>-5.4786203316590558E-2</v>
      </c>
    </row>
    <row r="93" spans="1:16" ht="20.100000000000001" customHeight="1" x14ac:dyDescent="0.25">
      <c r="A93" s="38" t="s">
        <v>216</v>
      </c>
      <c r="B93" s="19">
        <v>1397.95</v>
      </c>
      <c r="C93" s="140">
        <v>3204.95</v>
      </c>
      <c r="D93" s="247">
        <f t="shared" si="33"/>
        <v>1.0293567812013822E-3</v>
      </c>
      <c r="E93" s="215">
        <f t="shared" si="34"/>
        <v>2.1686387840146397E-3</v>
      </c>
      <c r="F93" s="52">
        <f t="shared" si="47"/>
        <v>1.2926070317250258</v>
      </c>
      <c r="H93" s="19">
        <v>386.66800000000001</v>
      </c>
      <c r="I93" s="140">
        <v>855.7030000000002</v>
      </c>
      <c r="J93" s="214">
        <f t="shared" si="35"/>
        <v>1.2068862080202975E-3</v>
      </c>
      <c r="K93" s="215">
        <f t="shared" si="36"/>
        <v>2.4496229730854419E-3</v>
      </c>
      <c r="L93" s="52">
        <f t="shared" si="48"/>
        <v>1.2130173689056249</v>
      </c>
      <c r="N93" s="40">
        <f t="shared" si="31"/>
        <v>2.765964447941629</v>
      </c>
      <c r="O93" s="143">
        <f t="shared" si="32"/>
        <v>2.6699418087645683</v>
      </c>
      <c r="P93" s="52">
        <f t="shared" si="49"/>
        <v>-3.4715789369063887E-2</v>
      </c>
    </row>
    <row r="94" spans="1:16" ht="20.100000000000001" customHeight="1" x14ac:dyDescent="0.25">
      <c r="A94" s="38" t="s">
        <v>218</v>
      </c>
      <c r="B94" s="19">
        <v>5219.1499999999987</v>
      </c>
      <c r="C94" s="140">
        <v>2945.5499999999997</v>
      </c>
      <c r="D94" s="247">
        <f t="shared" si="33"/>
        <v>3.8430326153347347E-3</v>
      </c>
      <c r="E94" s="215">
        <f t="shared" si="34"/>
        <v>1.9931150159142332E-3</v>
      </c>
      <c r="F94" s="52">
        <f t="shared" si="47"/>
        <v>-0.43562649090369115</v>
      </c>
      <c r="H94" s="19">
        <v>1124.7290000000003</v>
      </c>
      <c r="I94" s="140">
        <v>795.96500000000015</v>
      </c>
      <c r="J94" s="214">
        <f t="shared" si="35"/>
        <v>3.5105566477196498E-3</v>
      </c>
      <c r="K94" s="215">
        <f t="shared" si="36"/>
        <v>2.2786108612123058E-3</v>
      </c>
      <c r="L94" s="52">
        <f t="shared" si="48"/>
        <v>-0.29230507971253522</v>
      </c>
      <c r="N94" s="40">
        <f t="shared" ref="N94" si="50">(H94/B94)*10</f>
        <v>2.1550041673452585</v>
      </c>
      <c r="O94" s="143">
        <f t="shared" ref="O94" si="51">(I94/C94)*10</f>
        <v>2.702262735312591</v>
      </c>
      <c r="P94" s="52">
        <f t="shared" ref="P94" si="52">(O94-N94)/N94</f>
        <v>0.25394780031516057</v>
      </c>
    </row>
    <row r="95" spans="1:16" ht="20.100000000000001" customHeight="1" thickBot="1" x14ac:dyDescent="0.3">
      <c r="A95" s="8" t="s">
        <v>17</v>
      </c>
      <c r="B95" s="19">
        <f>B96-SUM(B68:B94)</f>
        <v>49173.330000000075</v>
      </c>
      <c r="C95" s="140">
        <f>C96-SUM(C68:C94)</f>
        <v>46070.010000000475</v>
      </c>
      <c r="D95" s="247">
        <f t="shared" si="33"/>
        <v>3.620794784488246E-2</v>
      </c>
      <c r="E95" s="215">
        <f t="shared" si="34"/>
        <v>3.1173406906798339E-2</v>
      </c>
      <c r="F95" s="52">
        <f>(C95-B95)/B95</f>
        <v>-6.3109819896264796E-2</v>
      </c>
      <c r="H95" s="19">
        <f>H96-SUM(H68:H94)</f>
        <v>12169.031000000017</v>
      </c>
      <c r="I95" s="140">
        <f>I96-SUM(I68:I94)</f>
        <v>12035.262000000104</v>
      </c>
      <c r="J95" s="214">
        <f t="shared" si="35"/>
        <v>3.7982547505538269E-2</v>
      </c>
      <c r="K95" s="215">
        <f t="shared" si="36"/>
        <v>3.4453372586402631E-2</v>
      </c>
      <c r="L95" s="52">
        <f>(I95-H95)/H95</f>
        <v>-1.0992576154988243E-2</v>
      </c>
      <c r="N95" s="40">
        <f t="shared" si="31"/>
        <v>2.4747217648265836</v>
      </c>
      <c r="O95" s="143">
        <f t="shared" si="32"/>
        <v>2.6123853674006101</v>
      </c>
      <c r="P95" s="52">
        <f>(O95-N95)/N95</f>
        <v>5.5627911198200229E-2</v>
      </c>
    </row>
    <row r="96" spans="1:16" ht="26.25" customHeight="1" thickBot="1" x14ac:dyDescent="0.3">
      <c r="A96" s="12" t="s">
        <v>18</v>
      </c>
      <c r="B96" s="17">
        <v>1358081.1099999999</v>
      </c>
      <c r="C96" s="145">
        <v>1477862.5300000003</v>
      </c>
      <c r="D96" s="243">
        <f>SUM(D68:D95)</f>
        <v>1</v>
      </c>
      <c r="E96" s="244">
        <f>SUM(E68:E95)</f>
        <v>1.0000000000000002</v>
      </c>
      <c r="F96" s="57">
        <f>(C96-B96)/B96</f>
        <v>8.819901780387801E-2</v>
      </c>
      <c r="G96" s="1"/>
      <c r="H96" s="17">
        <v>320384.80299999996</v>
      </c>
      <c r="I96" s="145">
        <v>349320.28700000013</v>
      </c>
      <c r="J96" s="255">
        <f t="shared" si="35"/>
        <v>1</v>
      </c>
      <c r="K96" s="244">
        <f t="shared" si="36"/>
        <v>1</v>
      </c>
      <c r="L96" s="57">
        <f>(I96-H96)/H96</f>
        <v>9.0314783126589734E-2</v>
      </c>
      <c r="M96" s="1"/>
      <c r="N96" s="37">
        <f t="shared" si="31"/>
        <v>2.3590991778097847</v>
      </c>
      <c r="O96" s="150">
        <f t="shared" si="32"/>
        <v>2.3636859309234945</v>
      </c>
      <c r="P96" s="57">
        <f>(O96-N96)/N96</f>
        <v>1.9442815956420339E-3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133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60"/>
      <c r="M4" s="359" t="s">
        <v>104</v>
      </c>
      <c r="N4" s="359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209</v>
      </c>
      <c r="F5" s="357"/>
      <c r="G5" s="362" t="str">
        <f>E5</f>
        <v>jan-out</v>
      </c>
      <c r="H5" s="362"/>
      <c r="I5" s="131" t="s">
        <v>149</v>
      </c>
      <c r="K5" s="356" t="str">
        <f>E5</f>
        <v>jan-out</v>
      </c>
      <c r="L5" s="357"/>
      <c r="M5" s="369" t="str">
        <f>E5</f>
        <v>jan-out</v>
      </c>
      <c r="N5" s="364"/>
      <c r="O5" s="131" t="str">
        <f>I5</f>
        <v>2024/2023</v>
      </c>
      <c r="Q5" s="356" t="str">
        <f>E5</f>
        <v>jan-out</v>
      </c>
      <c r="R5" s="357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497001.59999999922</v>
      </c>
      <c r="F7" s="145">
        <v>494690.45000000007</v>
      </c>
      <c r="G7" s="243">
        <f>E7/E15</f>
        <v>0.40391200110526826</v>
      </c>
      <c r="H7" s="244">
        <f>F7/F15</f>
        <v>0.36650470950232888</v>
      </c>
      <c r="I7" s="164">
        <f t="shared" ref="I7:I18" si="0">(F7-E7)/E7</f>
        <v>-4.6501862368232899E-3</v>
      </c>
      <c r="J7" s="1"/>
      <c r="K7" s="17">
        <v>127148.47700000013</v>
      </c>
      <c r="L7" s="145">
        <v>125146.53299999994</v>
      </c>
      <c r="M7" s="243">
        <f>K7/K15</f>
        <v>0.34665088755086332</v>
      </c>
      <c r="N7" s="244">
        <f>L7/L15</f>
        <v>0.31856243673073531</v>
      </c>
      <c r="O7" s="164">
        <f t="shared" ref="O7:O18" si="1">(L7-K7)/K7</f>
        <v>-1.5744931022651495E-2</v>
      </c>
      <c r="P7" s="1"/>
      <c r="Q7" s="187">
        <f t="shared" ref="Q7:R18" si="2">(K7/E7)*10</f>
        <v>2.5583112207284708</v>
      </c>
      <c r="R7" s="188">
        <f t="shared" si="2"/>
        <v>2.5297948040031888</v>
      </c>
      <c r="S7" s="55">
        <f>(R7-Q7)/Q7</f>
        <v>-1.1146578451531041E-2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415378.34999999928</v>
      </c>
      <c r="F8" s="181">
        <v>426312.23000000004</v>
      </c>
      <c r="G8" s="245">
        <f>E8/E7</f>
        <v>0.83576863736454754</v>
      </c>
      <c r="H8" s="246">
        <f>F8/F7</f>
        <v>0.86177574279026403</v>
      </c>
      <c r="I8" s="206">
        <f t="shared" si="0"/>
        <v>2.6322700737775043E-2</v>
      </c>
      <c r="K8" s="180">
        <v>112966.18400000012</v>
      </c>
      <c r="L8" s="181">
        <v>112737.49099999994</v>
      </c>
      <c r="M8" s="250">
        <f>K8/K7</f>
        <v>0.88845880552702183</v>
      </c>
      <c r="N8" s="246">
        <f>L8/L7</f>
        <v>0.90084390112509138</v>
      </c>
      <c r="O8" s="207">
        <f t="shared" si="1"/>
        <v>-2.0244376848224618E-3</v>
      </c>
      <c r="Q8" s="189">
        <f t="shared" si="2"/>
        <v>2.7195973020741286</v>
      </c>
      <c r="R8" s="190">
        <f t="shared" si="2"/>
        <v>2.6444817452222735</v>
      </c>
      <c r="S8" s="182">
        <f t="shared" ref="S8:S18" si="3">(R8-Q8)/Q8</f>
        <v>-2.7620102724240633E-2</v>
      </c>
    </row>
    <row r="9" spans="1:19" ht="24" customHeight="1" x14ac:dyDescent="0.25">
      <c r="A9" s="8"/>
      <c r="B9" t="s">
        <v>37</v>
      </c>
      <c r="E9" s="19">
        <v>72981.419999999955</v>
      </c>
      <c r="F9" s="140">
        <v>61197.380000000012</v>
      </c>
      <c r="G9" s="247">
        <f>E9/E7</f>
        <v>0.14684343068513275</v>
      </c>
      <c r="H9" s="215">
        <f>F9/F7</f>
        <v>0.12370843221250785</v>
      </c>
      <c r="I9" s="182">
        <f t="shared" si="0"/>
        <v>-0.16146630197110373</v>
      </c>
      <c r="K9" s="19">
        <v>12784.537999999997</v>
      </c>
      <c r="L9" s="140">
        <v>11021.256000000005</v>
      </c>
      <c r="M9" s="247">
        <f>K9/K7</f>
        <v>0.10054810172834382</v>
      </c>
      <c r="N9" s="215">
        <f>L9/L7</f>
        <v>8.8066810448516469E-2</v>
      </c>
      <c r="O9" s="182">
        <f t="shared" si="1"/>
        <v>-0.13792301293953621</v>
      </c>
      <c r="Q9" s="189">
        <f t="shared" si="2"/>
        <v>1.7517524323314078</v>
      </c>
      <c r="R9" s="190">
        <f t="shared" si="2"/>
        <v>1.8009359224202086</v>
      </c>
      <c r="S9" s="182">
        <f t="shared" si="3"/>
        <v>2.8076735719637352E-2</v>
      </c>
    </row>
    <row r="10" spans="1:19" ht="24" customHeight="1" thickBot="1" x14ac:dyDescent="0.3">
      <c r="A10" s="8"/>
      <c r="B10" t="s">
        <v>36</v>
      </c>
      <c r="E10" s="19">
        <v>8641.83</v>
      </c>
      <c r="F10" s="140">
        <v>7180.8399999999983</v>
      </c>
      <c r="G10" s="247">
        <f>E10/E7</f>
        <v>1.7387931950319704E-2</v>
      </c>
      <c r="H10" s="215">
        <f>F10/F7</f>
        <v>1.4515824997228059E-2</v>
      </c>
      <c r="I10" s="186">
        <f t="shared" si="0"/>
        <v>-0.16906025691317714</v>
      </c>
      <c r="K10" s="19">
        <v>1397.7549999999997</v>
      </c>
      <c r="L10" s="140">
        <v>1387.7860000000001</v>
      </c>
      <c r="M10" s="247">
        <f>K10/K7</f>
        <v>1.0993092744634277E-2</v>
      </c>
      <c r="N10" s="215">
        <f>L10/L7</f>
        <v>1.1089288426392129E-2</v>
      </c>
      <c r="O10" s="209">
        <f t="shared" si="1"/>
        <v>-7.132151199601932E-3</v>
      </c>
      <c r="Q10" s="189">
        <f t="shared" si="2"/>
        <v>1.6174294102059397</v>
      </c>
      <c r="R10" s="190">
        <f t="shared" si="2"/>
        <v>1.9326234813754384</v>
      </c>
      <c r="S10" s="182">
        <f t="shared" si="3"/>
        <v>0.19487346352219881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733468.40000000061</v>
      </c>
      <c r="F11" s="145">
        <v>855061.51000000269</v>
      </c>
      <c r="G11" s="243">
        <f>E11/E15</f>
        <v>0.59608799889473196</v>
      </c>
      <c r="H11" s="244">
        <f>F11/F15</f>
        <v>0.63349529049767106</v>
      </c>
      <c r="I11" s="164">
        <f t="shared" si="0"/>
        <v>0.16577825302358218</v>
      </c>
      <c r="J11" s="1"/>
      <c r="K11" s="17">
        <v>239642.67100000003</v>
      </c>
      <c r="L11" s="145">
        <v>267701.20600000012</v>
      </c>
      <c r="M11" s="243">
        <f>K11/K15</f>
        <v>0.65334911244913663</v>
      </c>
      <c r="N11" s="244">
        <f>L11/L15</f>
        <v>0.68143756326926463</v>
      </c>
      <c r="O11" s="164">
        <f t="shared" si="1"/>
        <v>0.11708488677294072</v>
      </c>
      <c r="Q11" s="191">
        <f t="shared" si="2"/>
        <v>3.2672528359776623</v>
      </c>
      <c r="R11" s="192">
        <f t="shared" si="2"/>
        <v>3.1307830240189305</v>
      </c>
      <c r="S11" s="57">
        <f t="shared" si="3"/>
        <v>-4.1768978040505951E-2</v>
      </c>
    </row>
    <row r="12" spans="1:19" s="3" customFormat="1" ht="24" customHeight="1" x14ac:dyDescent="0.25">
      <c r="A12" s="46"/>
      <c r="B12" s="3" t="s">
        <v>33</v>
      </c>
      <c r="E12" s="31">
        <v>682850.06000000052</v>
      </c>
      <c r="F12" s="141">
        <v>802678.43000000273</v>
      </c>
      <c r="G12" s="247">
        <f>E12/E11</f>
        <v>0.93098770171966505</v>
      </c>
      <c r="H12" s="215">
        <f>F12/F11</f>
        <v>0.93873764707289908</v>
      </c>
      <c r="I12" s="206">
        <f t="shared" si="0"/>
        <v>0.1754826967431212</v>
      </c>
      <c r="K12" s="31">
        <v>230724.49000000005</v>
      </c>
      <c r="L12" s="141">
        <v>258498.7790000001</v>
      </c>
      <c r="M12" s="247">
        <f>K12/K11</f>
        <v>0.96278550492370374</v>
      </c>
      <c r="N12" s="215">
        <f>L12/L11</f>
        <v>0.96562426020598491</v>
      </c>
      <c r="O12" s="206">
        <f t="shared" si="1"/>
        <v>0.1203785909332817</v>
      </c>
      <c r="Q12" s="189">
        <f t="shared" si="2"/>
        <v>3.3788455696994428</v>
      </c>
      <c r="R12" s="190">
        <f t="shared" si="2"/>
        <v>3.220452541623664</v>
      </c>
      <c r="S12" s="182">
        <f t="shared" si="3"/>
        <v>-4.6877853636225313E-2</v>
      </c>
    </row>
    <row r="13" spans="1:19" ht="24" customHeight="1" x14ac:dyDescent="0.25">
      <c r="A13" s="8"/>
      <c r="B13" s="3" t="s">
        <v>37</v>
      </c>
      <c r="D13" s="3"/>
      <c r="E13" s="19">
        <v>46986.170000000006</v>
      </c>
      <c r="F13" s="140">
        <v>49708.860000000015</v>
      </c>
      <c r="G13" s="247">
        <f>E13/E11</f>
        <v>6.4060251266448515E-2</v>
      </c>
      <c r="H13" s="215">
        <f>F13/F11</f>
        <v>5.8134835235420498E-2</v>
      </c>
      <c r="I13" s="182">
        <f t="shared" si="0"/>
        <v>5.794662557088627E-2</v>
      </c>
      <c r="K13" s="19">
        <v>8550.5339999999978</v>
      </c>
      <c r="L13" s="140">
        <v>8775.56</v>
      </c>
      <c r="M13" s="247">
        <f>K13/K11</f>
        <v>3.5680348430100733E-2</v>
      </c>
      <c r="N13" s="215">
        <f>L13/L11</f>
        <v>3.2781174695193552E-2</v>
      </c>
      <c r="O13" s="182">
        <f t="shared" si="1"/>
        <v>2.6317186739448287E-2</v>
      </c>
      <c r="Q13" s="189">
        <f t="shared" si="2"/>
        <v>1.8197980384440777</v>
      </c>
      <c r="R13" s="190">
        <f t="shared" si="2"/>
        <v>1.7653915217528617</v>
      </c>
      <c r="S13" s="182">
        <f t="shared" si="3"/>
        <v>-2.989700809752131E-2</v>
      </c>
    </row>
    <row r="14" spans="1:19" ht="24" customHeight="1" thickBot="1" x14ac:dyDescent="0.3">
      <c r="A14" s="8"/>
      <c r="B14" t="s">
        <v>36</v>
      </c>
      <c r="E14" s="19">
        <v>3632.1699999999996</v>
      </c>
      <c r="F14" s="140">
        <v>2674.22</v>
      </c>
      <c r="G14" s="247">
        <f>E14/E11</f>
        <v>4.9520470138863472E-3</v>
      </c>
      <c r="H14" s="215">
        <f>F14/F11</f>
        <v>3.1275176916804397E-3</v>
      </c>
      <c r="I14" s="186">
        <f t="shared" si="0"/>
        <v>-0.2637404086262482</v>
      </c>
      <c r="K14" s="19">
        <v>367.64699999999993</v>
      </c>
      <c r="L14" s="140">
        <v>426.86699999999996</v>
      </c>
      <c r="M14" s="247">
        <f>K14/K11</f>
        <v>1.5341466461955763E-3</v>
      </c>
      <c r="N14" s="215">
        <f>L14/L11</f>
        <v>1.5945650988214068E-3</v>
      </c>
      <c r="O14" s="209">
        <f t="shared" si="1"/>
        <v>0.16107842577254822</v>
      </c>
      <c r="Q14" s="189">
        <f t="shared" si="2"/>
        <v>1.0121965656893812</v>
      </c>
      <c r="R14" s="190">
        <f t="shared" si="2"/>
        <v>1.5962299287268811</v>
      </c>
      <c r="S14" s="182">
        <f t="shared" si="3"/>
        <v>0.57699599350026409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1230469.9999999995</v>
      </c>
      <c r="F15" s="145">
        <v>1349751.9600000028</v>
      </c>
      <c r="G15" s="243">
        <f>G7+G11</f>
        <v>1.0000000000000002</v>
      </c>
      <c r="H15" s="244">
        <f>H7+H11</f>
        <v>1</v>
      </c>
      <c r="I15" s="164">
        <f t="shared" si="0"/>
        <v>9.6940161076664422E-2</v>
      </c>
      <c r="J15" s="1"/>
      <c r="K15" s="17">
        <v>366791.14800000016</v>
      </c>
      <c r="L15" s="145">
        <v>392847.73900000006</v>
      </c>
      <c r="M15" s="243">
        <f>M7+M11</f>
        <v>1</v>
      </c>
      <c r="N15" s="244">
        <f>N7+N11</f>
        <v>1</v>
      </c>
      <c r="O15" s="164">
        <f t="shared" si="1"/>
        <v>7.1039312540879224E-2</v>
      </c>
      <c r="Q15" s="191">
        <f t="shared" si="2"/>
        <v>2.9809028094955607</v>
      </c>
      <c r="R15" s="192">
        <f t="shared" si="2"/>
        <v>2.9105180110277389</v>
      </c>
      <c r="S15" s="57">
        <f t="shared" si="3"/>
        <v>-2.3611906514903327E-2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1098228.4099999997</v>
      </c>
      <c r="F16" s="181">
        <f t="shared" ref="F16:F17" si="4">F8+F12</f>
        <v>1228990.6600000027</v>
      </c>
      <c r="G16" s="245">
        <f>E16/E15</f>
        <v>0.89252757889261836</v>
      </c>
      <c r="H16" s="246">
        <f>F16/F15</f>
        <v>0.91053074670104583</v>
      </c>
      <c r="I16" s="207">
        <f t="shared" si="0"/>
        <v>0.1190665337095068</v>
      </c>
      <c r="J16" s="3"/>
      <c r="K16" s="180">
        <f t="shared" ref="K16:L18" si="5">K8+K12</f>
        <v>343690.67400000017</v>
      </c>
      <c r="L16" s="181">
        <f t="shared" si="5"/>
        <v>371236.27</v>
      </c>
      <c r="M16" s="250">
        <f>K16/K15</f>
        <v>0.93702008860911778</v>
      </c>
      <c r="N16" s="246">
        <f>L16/L15</f>
        <v>0.94498767116488347</v>
      </c>
      <c r="O16" s="207">
        <f t="shared" si="1"/>
        <v>8.0146474966614395E-2</v>
      </c>
      <c r="P16" s="3"/>
      <c r="Q16" s="189">
        <f t="shared" si="2"/>
        <v>3.1295008476424342</v>
      </c>
      <c r="R16" s="190">
        <f t="shared" si="2"/>
        <v>3.0206598152666126</v>
      </c>
      <c r="S16" s="182">
        <f t="shared" si="3"/>
        <v>-3.4779039110283488E-2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119967.58999999997</v>
      </c>
      <c r="F17" s="140">
        <f t="shared" si="4"/>
        <v>110906.24000000002</v>
      </c>
      <c r="G17" s="248">
        <f>E17/E15</f>
        <v>9.7497370923305737E-2</v>
      </c>
      <c r="H17" s="215">
        <f>F17/F15</f>
        <v>8.2167867346530685E-2</v>
      </c>
      <c r="I17" s="182">
        <f t="shared" si="0"/>
        <v>-7.5531649839760476E-2</v>
      </c>
      <c r="K17" s="19">
        <f t="shared" si="5"/>
        <v>21335.071999999993</v>
      </c>
      <c r="L17" s="140">
        <f t="shared" si="5"/>
        <v>19796.816000000006</v>
      </c>
      <c r="M17" s="247">
        <f>K17/K15</f>
        <v>5.8166812684367138E-2</v>
      </c>
      <c r="N17" s="215">
        <f>L17/L15</f>
        <v>5.0393101536979963E-2</v>
      </c>
      <c r="O17" s="182">
        <f t="shared" si="1"/>
        <v>-7.2099873860279787E-2</v>
      </c>
      <c r="Q17" s="189">
        <f t="shared" si="2"/>
        <v>1.7784029836725068</v>
      </c>
      <c r="R17" s="190">
        <f t="shared" si="2"/>
        <v>1.785004703071712</v>
      </c>
      <c r="S17" s="182">
        <f t="shared" si="3"/>
        <v>3.7121616752870241E-3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12274</v>
      </c>
      <c r="F18" s="142">
        <f>F10+F14</f>
        <v>9855.0599999999977</v>
      </c>
      <c r="G18" s="249">
        <f>E18/E15</f>
        <v>9.9750501840760071E-3</v>
      </c>
      <c r="H18" s="221">
        <f>F18/F15</f>
        <v>7.3013859524234202E-3</v>
      </c>
      <c r="I18" s="208">
        <f t="shared" si="0"/>
        <v>-0.19707837705719425</v>
      </c>
      <c r="K18" s="21">
        <f t="shared" si="5"/>
        <v>1765.4019999999996</v>
      </c>
      <c r="L18" s="142">
        <f t="shared" si="5"/>
        <v>1814.653</v>
      </c>
      <c r="M18" s="249">
        <f>K18/K15</f>
        <v>4.8130987065151277E-3</v>
      </c>
      <c r="N18" s="221">
        <f>L18/L15</f>
        <v>4.6192272981364921E-3</v>
      </c>
      <c r="O18" s="208">
        <f t="shared" si="1"/>
        <v>2.7897895210269641E-2</v>
      </c>
      <c r="Q18" s="193">
        <f t="shared" si="2"/>
        <v>1.4383265439139641</v>
      </c>
      <c r="R18" s="194">
        <f t="shared" si="2"/>
        <v>1.8413414022847152</v>
      </c>
      <c r="S18" s="186">
        <f t="shared" si="3"/>
        <v>0.28019705266237382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56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134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F5</f>
        <v>2024/2023</v>
      </c>
    </row>
    <row r="6" spans="1:16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178</v>
      </c>
      <c r="B7" s="39">
        <v>158800.28000000014</v>
      </c>
      <c r="C7" s="147">
        <v>179042.47999999995</v>
      </c>
      <c r="D7" s="247">
        <f>B7/$B$33</f>
        <v>0.12905660438694158</v>
      </c>
      <c r="E7" s="246">
        <f>C7/$C$33</f>
        <v>0.13264843119768469</v>
      </c>
      <c r="F7" s="52">
        <f>(C7-B7)/B7</f>
        <v>0.1274695485423564</v>
      </c>
      <c r="H7" s="39">
        <v>51885.965000000018</v>
      </c>
      <c r="I7" s="147">
        <v>57785.17500000001</v>
      </c>
      <c r="J7" s="247">
        <f>H7/$H$33</f>
        <v>0.14145915266199396</v>
      </c>
      <c r="K7" s="246">
        <f>I7/$I$33</f>
        <v>0.14709305734352202</v>
      </c>
      <c r="L7" s="52">
        <f>(I7-H7)/H7</f>
        <v>0.11369567859053965</v>
      </c>
      <c r="N7" s="27">
        <f t="shared" ref="N7:O33" si="0">(H7/B7)*10</f>
        <v>3.2673723875046043</v>
      </c>
      <c r="O7" s="151">
        <f t="shared" si="0"/>
        <v>3.2274561321983493</v>
      </c>
      <c r="P7" s="61">
        <f>(O7-N7)/N7</f>
        <v>-1.2216622586059251E-2</v>
      </c>
    </row>
    <row r="8" spans="1:16" ht="20.100000000000001" customHeight="1" x14ac:dyDescent="0.25">
      <c r="A8" s="8" t="s">
        <v>177</v>
      </c>
      <c r="B8" s="19">
        <v>144850.75000000003</v>
      </c>
      <c r="C8" s="140">
        <v>145165.34999999998</v>
      </c>
      <c r="D8" s="247">
        <f t="shared" ref="D8:D32" si="1">B8/$B$33</f>
        <v>0.11771985501475039</v>
      </c>
      <c r="E8" s="215">
        <f t="shared" ref="E8:E32" si="2">C8/$C$33</f>
        <v>0.10754964934446182</v>
      </c>
      <c r="F8" s="52">
        <f t="shared" ref="F8:F33" si="3">(C8-B8)/B8</f>
        <v>2.1718907220014223E-3</v>
      </c>
      <c r="H8" s="19">
        <v>45940.081999999995</v>
      </c>
      <c r="I8" s="140">
        <v>45609.736000000026</v>
      </c>
      <c r="J8" s="247">
        <f t="shared" ref="J8:J32" si="4">H8/$H$33</f>
        <v>0.12524861150684038</v>
      </c>
      <c r="K8" s="215">
        <f t="shared" ref="K8:K32" si="5">I8/$I$33</f>
        <v>0.11610028892135228</v>
      </c>
      <c r="L8" s="52">
        <f t="shared" ref="L8:L33" si="6">(I8-H8)/H8</f>
        <v>-7.1908012702277865E-3</v>
      </c>
      <c r="N8" s="27">
        <f t="shared" si="0"/>
        <v>3.1715460223713023</v>
      </c>
      <c r="O8" s="152">
        <f t="shared" si="0"/>
        <v>3.1419161666334312</v>
      </c>
      <c r="P8" s="52">
        <f t="shared" ref="P8:P71" si="7">(O8-N8)/N8</f>
        <v>-9.3424013174866292E-3</v>
      </c>
    </row>
    <row r="9" spans="1:16" ht="20.100000000000001" customHeight="1" x14ac:dyDescent="0.25">
      <c r="A9" s="8" t="s">
        <v>179</v>
      </c>
      <c r="B9" s="19">
        <v>107319.33999999997</v>
      </c>
      <c r="C9" s="140">
        <v>113864.75999999997</v>
      </c>
      <c r="D9" s="247">
        <f t="shared" si="1"/>
        <v>8.7218168667257137E-2</v>
      </c>
      <c r="E9" s="215">
        <f t="shared" si="2"/>
        <v>8.435976636774066E-2</v>
      </c>
      <c r="F9" s="52">
        <f t="shared" si="3"/>
        <v>6.099012535857936E-2</v>
      </c>
      <c r="H9" s="19">
        <v>31837.490000000009</v>
      </c>
      <c r="I9" s="140">
        <v>34621.449000000001</v>
      </c>
      <c r="J9" s="247">
        <f t="shared" si="4"/>
        <v>8.6800050038285032E-2</v>
      </c>
      <c r="K9" s="215">
        <f t="shared" si="5"/>
        <v>8.8129434289553013E-2</v>
      </c>
      <c r="L9" s="52">
        <f t="shared" si="6"/>
        <v>8.7442791501465444E-2</v>
      </c>
      <c r="N9" s="27">
        <f t="shared" si="0"/>
        <v>2.966612541597816</v>
      </c>
      <c r="O9" s="152">
        <f t="shared" si="0"/>
        <v>3.0405762941932175</v>
      </c>
      <c r="P9" s="52">
        <f t="shared" si="7"/>
        <v>2.4932056868998711E-2</v>
      </c>
    </row>
    <row r="10" spans="1:16" ht="20.100000000000001" customHeight="1" x14ac:dyDescent="0.25">
      <c r="A10" s="8" t="s">
        <v>180</v>
      </c>
      <c r="B10" s="19">
        <v>80385.749999999985</v>
      </c>
      <c r="C10" s="140">
        <v>81804.489999999991</v>
      </c>
      <c r="D10" s="247">
        <f t="shared" si="1"/>
        <v>6.5329305062293203E-2</v>
      </c>
      <c r="E10" s="215">
        <f t="shared" si="2"/>
        <v>6.0607054054583505E-2</v>
      </c>
      <c r="F10" s="52">
        <f t="shared" si="3"/>
        <v>1.7649148014418047E-2</v>
      </c>
      <c r="H10" s="19">
        <v>29756.491999999995</v>
      </c>
      <c r="I10" s="140">
        <v>30921.373999999989</v>
      </c>
      <c r="J10" s="247">
        <f t="shared" si="4"/>
        <v>8.11265270774746E-2</v>
      </c>
      <c r="K10" s="215">
        <f t="shared" si="5"/>
        <v>7.8710836108439375E-2</v>
      </c>
      <c r="L10" s="52">
        <f t="shared" si="6"/>
        <v>3.9147154846075082E-2</v>
      </c>
      <c r="N10" s="27">
        <f t="shared" si="0"/>
        <v>3.7017123059746289</v>
      </c>
      <c r="O10" s="152">
        <f t="shared" si="0"/>
        <v>3.779911591649797</v>
      </c>
      <c r="P10" s="52">
        <f t="shared" si="7"/>
        <v>2.1125165656162168E-2</v>
      </c>
    </row>
    <row r="11" spans="1:16" ht="20.100000000000001" customHeight="1" x14ac:dyDescent="0.25">
      <c r="A11" s="8" t="s">
        <v>156</v>
      </c>
      <c r="B11" s="19">
        <v>103069.96999999997</v>
      </c>
      <c r="C11" s="140">
        <v>108414.64999999997</v>
      </c>
      <c r="D11" s="247">
        <f t="shared" si="1"/>
        <v>8.3764715921558347E-2</v>
      </c>
      <c r="E11" s="215">
        <f t="shared" si="2"/>
        <v>8.0321905959669829E-2</v>
      </c>
      <c r="F11" s="52">
        <f t="shared" si="3"/>
        <v>5.1854871016262009E-2</v>
      </c>
      <c r="H11" s="19">
        <v>24691.868999999999</v>
      </c>
      <c r="I11" s="140">
        <v>26153.100999999995</v>
      </c>
      <c r="J11" s="247">
        <f t="shared" si="4"/>
        <v>6.7318606609339443E-2</v>
      </c>
      <c r="K11" s="215">
        <f t="shared" si="5"/>
        <v>6.657312338508832E-2</v>
      </c>
      <c r="L11" s="52">
        <f t="shared" si="6"/>
        <v>5.9178671326986079E-2</v>
      </c>
      <c r="N11" s="27">
        <f t="shared" si="0"/>
        <v>2.3956414268869977</v>
      </c>
      <c r="O11" s="152">
        <f t="shared" si="0"/>
        <v>2.4123216742386759</v>
      </c>
      <c r="P11" s="52">
        <f t="shared" si="7"/>
        <v>6.9627479156400005E-3</v>
      </c>
    </row>
    <row r="12" spans="1:16" ht="20.100000000000001" customHeight="1" x14ac:dyDescent="0.25">
      <c r="A12" s="8" t="s">
        <v>182</v>
      </c>
      <c r="B12" s="19">
        <v>41892.779999999992</v>
      </c>
      <c r="C12" s="140">
        <v>122629.99999999996</v>
      </c>
      <c r="D12" s="247">
        <f t="shared" si="1"/>
        <v>3.4046161222947298E-2</v>
      </c>
      <c r="E12" s="215">
        <f t="shared" si="2"/>
        <v>9.0853729895676555E-2</v>
      </c>
      <c r="F12" s="52">
        <f t="shared" si="3"/>
        <v>1.9272347168175517</v>
      </c>
      <c r="H12" s="19">
        <v>8351.6179999999986</v>
      </c>
      <c r="I12" s="140">
        <v>24702.476999999999</v>
      </c>
      <c r="J12" s="247">
        <f t="shared" si="4"/>
        <v>2.2769409909532492E-2</v>
      </c>
      <c r="K12" s="215">
        <f t="shared" si="5"/>
        <v>6.2880537540779838E-2</v>
      </c>
      <c r="L12" s="52">
        <f t="shared" si="6"/>
        <v>1.9578073374524556</v>
      </c>
      <c r="N12" s="27">
        <f t="shared" si="0"/>
        <v>1.9935697750304469</v>
      </c>
      <c r="O12" s="152">
        <f t="shared" si="0"/>
        <v>2.0143910136182015</v>
      </c>
      <c r="P12" s="52">
        <f t="shared" si="7"/>
        <v>1.0444198567083838E-2</v>
      </c>
    </row>
    <row r="13" spans="1:16" ht="20.100000000000001" customHeight="1" x14ac:dyDescent="0.25">
      <c r="A13" s="8" t="s">
        <v>157</v>
      </c>
      <c r="B13" s="19">
        <v>75463.670000000042</v>
      </c>
      <c r="C13" s="140">
        <v>83443.020000000019</v>
      </c>
      <c r="D13" s="247">
        <f t="shared" si="1"/>
        <v>6.132914252277584E-2</v>
      </c>
      <c r="E13" s="215">
        <f t="shared" si="2"/>
        <v>6.182100302339999E-2</v>
      </c>
      <c r="F13" s="52">
        <f t="shared" si="3"/>
        <v>0.10573763507658682</v>
      </c>
      <c r="H13" s="19">
        <v>19869.962000000007</v>
      </c>
      <c r="I13" s="140">
        <v>20813.642000000003</v>
      </c>
      <c r="J13" s="247">
        <f t="shared" si="4"/>
        <v>5.4172414215405237E-2</v>
      </c>
      <c r="K13" s="215">
        <f t="shared" si="5"/>
        <v>5.2981447858097483E-2</v>
      </c>
      <c r="L13" s="52">
        <f t="shared" si="6"/>
        <v>4.7492793393364131E-2</v>
      </c>
      <c r="N13" s="27">
        <f t="shared" si="0"/>
        <v>2.6330500491163491</v>
      </c>
      <c r="O13" s="152">
        <f t="shared" si="0"/>
        <v>2.4943538716599662</v>
      </c>
      <c r="P13" s="52">
        <f t="shared" si="7"/>
        <v>-5.2675101068788741E-2</v>
      </c>
    </row>
    <row r="14" spans="1:16" ht="20.100000000000001" customHeight="1" x14ac:dyDescent="0.25">
      <c r="A14" s="8" t="s">
        <v>183</v>
      </c>
      <c r="B14" s="19">
        <v>41385.849999999991</v>
      </c>
      <c r="C14" s="140">
        <v>37623.760000000009</v>
      </c>
      <c r="D14" s="247">
        <f t="shared" si="1"/>
        <v>3.3634180435118254E-2</v>
      </c>
      <c r="E14" s="215">
        <f t="shared" si="2"/>
        <v>2.7874573340126899E-2</v>
      </c>
      <c r="F14" s="52">
        <f t="shared" si="3"/>
        <v>-9.0902808568628715E-2</v>
      </c>
      <c r="H14" s="19">
        <v>17644.417999999994</v>
      </c>
      <c r="I14" s="140">
        <v>15685.621000000003</v>
      </c>
      <c r="J14" s="247">
        <f t="shared" si="4"/>
        <v>4.8104808679843042E-2</v>
      </c>
      <c r="K14" s="215">
        <f t="shared" si="5"/>
        <v>3.9927991032678418E-2</v>
      </c>
      <c r="L14" s="52">
        <f t="shared" si="6"/>
        <v>-0.11101510970778362</v>
      </c>
      <c r="N14" s="27">
        <f t="shared" si="0"/>
        <v>4.2633938894573866</v>
      </c>
      <c r="O14" s="152">
        <f t="shared" si="0"/>
        <v>4.1690732133098871</v>
      </c>
      <c r="P14" s="52">
        <f t="shared" si="7"/>
        <v>-2.2123378367815773E-2</v>
      </c>
    </row>
    <row r="15" spans="1:16" ht="20.100000000000001" customHeight="1" x14ac:dyDescent="0.25">
      <c r="A15" s="8" t="s">
        <v>162</v>
      </c>
      <c r="B15" s="19">
        <v>58990.29</v>
      </c>
      <c r="C15" s="140">
        <v>60961.750000000015</v>
      </c>
      <c r="D15" s="247">
        <f t="shared" si="1"/>
        <v>4.7941266345380186E-2</v>
      </c>
      <c r="E15" s="215">
        <f t="shared" si="2"/>
        <v>4.5165150195447798E-2</v>
      </c>
      <c r="F15" s="52">
        <f t="shared" si="3"/>
        <v>3.3420076422747094E-2</v>
      </c>
      <c r="H15" s="19">
        <v>15117.591999999995</v>
      </c>
      <c r="I15" s="140">
        <v>15233.764999999994</v>
      </c>
      <c r="J15" s="247">
        <f t="shared" si="4"/>
        <v>4.12158038230519E-2</v>
      </c>
      <c r="K15" s="215">
        <f t="shared" si="5"/>
        <v>3.8777784590991328E-2</v>
      </c>
      <c r="L15" s="52">
        <f t="shared" si="6"/>
        <v>7.6846233183167599E-3</v>
      </c>
      <c r="N15" s="27">
        <f t="shared" si="0"/>
        <v>2.5627254926192085</v>
      </c>
      <c r="O15" s="152">
        <f t="shared" si="0"/>
        <v>2.4989054612113319</v>
      </c>
      <c r="P15" s="52">
        <f t="shared" si="7"/>
        <v>-2.4903186701689953E-2</v>
      </c>
    </row>
    <row r="16" spans="1:16" ht="20.100000000000001" customHeight="1" x14ac:dyDescent="0.25">
      <c r="A16" s="8" t="s">
        <v>155</v>
      </c>
      <c r="B16" s="19">
        <v>58291.74</v>
      </c>
      <c r="C16" s="140">
        <v>46889.289999999994</v>
      </c>
      <c r="D16" s="247">
        <f t="shared" si="1"/>
        <v>4.7373556445910875E-2</v>
      </c>
      <c r="E16" s="215">
        <f t="shared" si="2"/>
        <v>3.4739190154611826E-2</v>
      </c>
      <c r="F16" s="52">
        <f t="shared" si="3"/>
        <v>-0.1956100469809274</v>
      </c>
      <c r="H16" s="19">
        <v>13414.320000000003</v>
      </c>
      <c r="I16" s="140">
        <v>11649.774000000007</v>
      </c>
      <c r="J16" s="247">
        <f t="shared" si="4"/>
        <v>3.6572093064797744E-2</v>
      </c>
      <c r="K16" s="215">
        <f t="shared" si="5"/>
        <v>2.9654680028589901E-2</v>
      </c>
      <c r="L16" s="52">
        <f t="shared" si="6"/>
        <v>-0.13154196410999561</v>
      </c>
      <c r="N16" s="27">
        <f t="shared" si="0"/>
        <v>2.3012385631309002</v>
      </c>
      <c r="O16" s="152">
        <f t="shared" si="0"/>
        <v>2.4845277034478466</v>
      </c>
      <c r="P16" s="52">
        <f t="shared" si="7"/>
        <v>7.9648039648517036E-2</v>
      </c>
    </row>
    <row r="17" spans="1:16" ht="20.100000000000001" customHeight="1" x14ac:dyDescent="0.25">
      <c r="A17" s="8" t="s">
        <v>159</v>
      </c>
      <c r="B17" s="19">
        <v>43328.4</v>
      </c>
      <c r="C17" s="140">
        <v>44050.000000000007</v>
      </c>
      <c r="D17" s="247">
        <f t="shared" si="1"/>
        <v>3.5212886132941046E-2</v>
      </c>
      <c r="E17" s="215">
        <f t="shared" si="2"/>
        <v>3.2635625881958362E-2</v>
      </c>
      <c r="F17" s="52">
        <f t="shared" si="3"/>
        <v>1.6654203709345505E-2</v>
      </c>
      <c r="H17" s="19">
        <v>11651.449000000001</v>
      </c>
      <c r="I17" s="140">
        <v>11457.339999999997</v>
      </c>
      <c r="J17" s="247">
        <f t="shared" si="4"/>
        <v>3.1765894742912394E-2</v>
      </c>
      <c r="K17" s="215">
        <f t="shared" si="5"/>
        <v>2.916483630315609E-2</v>
      </c>
      <c r="L17" s="52">
        <f t="shared" si="6"/>
        <v>-1.6659644650206511E-2</v>
      </c>
      <c r="N17" s="27">
        <f t="shared" si="0"/>
        <v>2.6891020670045513</v>
      </c>
      <c r="O17" s="152">
        <f t="shared" si="0"/>
        <v>2.6009852440408614</v>
      </c>
      <c r="P17" s="52">
        <f t="shared" si="7"/>
        <v>-3.2768121390738127E-2</v>
      </c>
    </row>
    <row r="18" spans="1:16" ht="20.100000000000001" customHeight="1" x14ac:dyDescent="0.25">
      <c r="A18" s="8" t="s">
        <v>181</v>
      </c>
      <c r="B18" s="19">
        <v>22408.57</v>
      </c>
      <c r="C18" s="140">
        <v>25719.180000000008</v>
      </c>
      <c r="D18" s="247">
        <f t="shared" si="1"/>
        <v>1.8211390769380793E-2</v>
      </c>
      <c r="E18" s="215">
        <f t="shared" si="2"/>
        <v>1.9054745436339296E-2</v>
      </c>
      <c r="F18" s="52">
        <f t="shared" si="3"/>
        <v>0.14773856609324057</v>
      </c>
      <c r="H18" s="19">
        <v>8566.2049999999981</v>
      </c>
      <c r="I18" s="140">
        <v>9616.5389999999934</v>
      </c>
      <c r="J18" s="247">
        <f t="shared" si="4"/>
        <v>2.335444856482741E-2</v>
      </c>
      <c r="K18" s="215">
        <f t="shared" si="5"/>
        <v>2.4479048866308955E-2</v>
      </c>
      <c r="L18" s="52">
        <f t="shared" si="6"/>
        <v>0.12261368949260443</v>
      </c>
      <c r="N18" s="27">
        <f t="shared" si="0"/>
        <v>3.8227361228315764</v>
      </c>
      <c r="O18" s="152">
        <f t="shared" si="0"/>
        <v>3.7390535001504679</v>
      </c>
      <c r="P18" s="52">
        <f t="shared" si="7"/>
        <v>-2.1890766192651328E-2</v>
      </c>
    </row>
    <row r="19" spans="1:16" ht="20.100000000000001" customHeight="1" x14ac:dyDescent="0.25">
      <c r="A19" s="8" t="s">
        <v>164</v>
      </c>
      <c r="B19" s="19">
        <v>35542.25</v>
      </c>
      <c r="C19" s="140">
        <v>38433.399999999994</v>
      </c>
      <c r="D19" s="247">
        <f t="shared" si="1"/>
        <v>2.8885100815135657E-2</v>
      </c>
      <c r="E19" s="215">
        <f t="shared" si="2"/>
        <v>2.8474416884714148E-2</v>
      </c>
      <c r="F19" s="52">
        <f t="shared" si="3"/>
        <v>8.134403421280291E-2</v>
      </c>
      <c r="H19" s="19">
        <v>8040.7240000000002</v>
      </c>
      <c r="I19" s="140">
        <v>8464.6</v>
      </c>
      <c r="J19" s="247">
        <f t="shared" si="4"/>
        <v>2.1921804939523788E-2</v>
      </c>
      <c r="K19" s="215">
        <f t="shared" si="5"/>
        <v>2.1546770312454298E-2</v>
      </c>
      <c r="L19" s="52">
        <f t="shared" si="6"/>
        <v>5.271614844633396E-2</v>
      </c>
      <c r="N19" s="27">
        <f t="shared" si="0"/>
        <v>2.2623002201605131</v>
      </c>
      <c r="O19" s="152">
        <f t="shared" si="0"/>
        <v>2.2024072811669022</v>
      </c>
      <c r="P19" s="52">
        <f t="shared" si="7"/>
        <v>-2.6474354933034239E-2</v>
      </c>
    </row>
    <row r="20" spans="1:16" ht="20.100000000000001" customHeight="1" x14ac:dyDescent="0.25">
      <c r="A20" s="8" t="s">
        <v>161</v>
      </c>
      <c r="B20" s="19">
        <v>34962.800000000003</v>
      </c>
      <c r="C20" s="140">
        <v>35003.32</v>
      </c>
      <c r="D20" s="247">
        <f t="shared" si="1"/>
        <v>2.8414183198290064E-2</v>
      </c>
      <c r="E20" s="215">
        <f t="shared" si="2"/>
        <v>2.5933149969272887E-2</v>
      </c>
      <c r="F20" s="52">
        <f t="shared" si="3"/>
        <v>1.1589460798333312E-3</v>
      </c>
      <c r="H20" s="19">
        <v>7725.3050000000021</v>
      </c>
      <c r="I20" s="140">
        <v>8262.7980000000025</v>
      </c>
      <c r="J20" s="247">
        <f t="shared" si="4"/>
        <v>2.106186324867361E-2</v>
      </c>
      <c r="K20" s="215">
        <f t="shared" si="5"/>
        <v>2.1033080198025515E-2</v>
      </c>
      <c r="L20" s="52">
        <f t="shared" si="6"/>
        <v>6.9575634877846279E-2</v>
      </c>
      <c r="N20" s="27">
        <f t="shared" si="0"/>
        <v>2.2095784662555635</v>
      </c>
      <c r="O20" s="152">
        <f t="shared" si="0"/>
        <v>2.3605755111229456</v>
      </c>
      <c r="P20" s="52">
        <f t="shared" si="7"/>
        <v>6.833748933264519E-2</v>
      </c>
    </row>
    <row r="21" spans="1:16" ht="20.100000000000001" customHeight="1" x14ac:dyDescent="0.25">
      <c r="A21" s="8" t="s">
        <v>185</v>
      </c>
      <c r="B21" s="19">
        <v>27830.039999999994</v>
      </c>
      <c r="C21" s="140">
        <v>27718.699999999983</v>
      </c>
      <c r="D21" s="247">
        <f t="shared" si="1"/>
        <v>2.2617406356920503E-2</v>
      </c>
      <c r="E21" s="215">
        <f t="shared" si="2"/>
        <v>2.0536143544477609E-2</v>
      </c>
      <c r="F21" s="52">
        <f t="shared" si="3"/>
        <v>-4.0007128987242235E-3</v>
      </c>
      <c r="H21" s="19">
        <v>7906.2940000000017</v>
      </c>
      <c r="I21" s="140">
        <v>8240.5820000000003</v>
      </c>
      <c r="J21" s="247">
        <f t="shared" si="4"/>
        <v>2.1555302092513971E-2</v>
      </c>
      <c r="K21" s="215">
        <f t="shared" si="5"/>
        <v>2.0976529026173151E-2</v>
      </c>
      <c r="L21" s="52">
        <f t="shared" si="6"/>
        <v>4.2281250861655101E-2</v>
      </c>
      <c r="N21" s="27">
        <f t="shared" si="0"/>
        <v>2.8409208179363032</v>
      </c>
      <c r="O21" s="152">
        <f t="shared" si="0"/>
        <v>2.9729323525273572</v>
      </c>
      <c r="P21" s="52">
        <f t="shared" si="7"/>
        <v>4.6467868360706217E-2</v>
      </c>
    </row>
    <row r="22" spans="1:16" ht="20.100000000000001" customHeight="1" x14ac:dyDescent="0.25">
      <c r="A22" s="8" t="s">
        <v>158</v>
      </c>
      <c r="B22" s="19">
        <v>19846.930000000004</v>
      </c>
      <c r="C22" s="140">
        <v>17058.710000000003</v>
      </c>
      <c r="D22" s="247">
        <f t="shared" si="1"/>
        <v>1.6129552122359739E-2</v>
      </c>
      <c r="E22" s="215">
        <f t="shared" si="2"/>
        <v>1.2638403577498796E-2</v>
      </c>
      <c r="F22" s="52">
        <f t="shared" si="3"/>
        <v>-0.14048621121755359</v>
      </c>
      <c r="H22" s="19">
        <v>6322.362000000001</v>
      </c>
      <c r="I22" s="140">
        <v>5337.3239999999978</v>
      </c>
      <c r="J22" s="247">
        <f t="shared" si="4"/>
        <v>1.7236953602817049E-2</v>
      </c>
      <c r="K22" s="215">
        <f t="shared" si="5"/>
        <v>1.3586240851445995E-2</v>
      </c>
      <c r="L22" s="52">
        <f t="shared" si="6"/>
        <v>-0.15580221442555853</v>
      </c>
      <c r="N22" s="27">
        <f t="shared" si="0"/>
        <v>3.1855616964437323</v>
      </c>
      <c r="O22" s="152">
        <f t="shared" si="0"/>
        <v>3.1287969606142534</v>
      </c>
      <c r="P22" s="52">
        <f t="shared" si="7"/>
        <v>-1.7819380454269472E-2</v>
      </c>
    </row>
    <row r="23" spans="1:16" ht="20.100000000000001" customHeight="1" x14ac:dyDescent="0.25">
      <c r="A23" s="8" t="s">
        <v>165</v>
      </c>
      <c r="B23" s="19">
        <v>12582.470000000001</v>
      </c>
      <c r="C23" s="140">
        <v>13257.65</v>
      </c>
      <c r="D23" s="247">
        <f t="shared" si="1"/>
        <v>1.0225743008769E-2</v>
      </c>
      <c r="E23" s="215">
        <f t="shared" si="2"/>
        <v>9.8222861628591424E-3</v>
      </c>
      <c r="F23" s="52">
        <f t="shared" si="3"/>
        <v>5.3660370340640466E-2</v>
      </c>
      <c r="H23" s="19">
        <v>4593.7969999999996</v>
      </c>
      <c r="I23" s="140">
        <v>4680.1909999999971</v>
      </c>
      <c r="J23" s="247">
        <f t="shared" si="4"/>
        <v>1.2524285346166533E-2</v>
      </c>
      <c r="K23" s="215">
        <f t="shared" si="5"/>
        <v>1.1913498629045166E-2</v>
      </c>
      <c r="L23" s="52">
        <f t="shared" si="6"/>
        <v>1.8806664726368518E-2</v>
      </c>
      <c r="N23" s="27">
        <f t="shared" si="0"/>
        <v>3.6509500916751629</v>
      </c>
      <c r="O23" s="152">
        <f t="shared" si="0"/>
        <v>3.5301814424124918</v>
      </c>
      <c r="P23" s="52">
        <f t="shared" si="7"/>
        <v>-3.3078690814767879E-2</v>
      </c>
    </row>
    <row r="24" spans="1:16" ht="20.100000000000001" customHeight="1" x14ac:dyDescent="0.25">
      <c r="A24" s="8" t="s">
        <v>184</v>
      </c>
      <c r="B24" s="19">
        <v>1968.1000000000001</v>
      </c>
      <c r="C24" s="140">
        <v>1990.8900000000003</v>
      </c>
      <c r="D24" s="247">
        <f t="shared" si="1"/>
        <v>1.5994701211732092E-3</v>
      </c>
      <c r="E24" s="215">
        <f t="shared" si="2"/>
        <v>1.4750043407975501E-3</v>
      </c>
      <c r="F24" s="52">
        <f t="shared" si="3"/>
        <v>1.1579696153650825E-2</v>
      </c>
      <c r="H24" s="19">
        <v>3878.2729999999992</v>
      </c>
      <c r="I24" s="140">
        <v>4084.965999999999</v>
      </c>
      <c r="J24" s="247">
        <f t="shared" si="4"/>
        <v>1.0573518529950999E-2</v>
      </c>
      <c r="K24" s="215">
        <f t="shared" si="5"/>
        <v>1.0398344178837175E-2</v>
      </c>
      <c r="L24" s="52">
        <f t="shared" si="6"/>
        <v>5.329511357245862E-2</v>
      </c>
      <c r="N24" s="27">
        <f t="shared" si="0"/>
        <v>19.705670443575016</v>
      </c>
      <c r="O24" s="152">
        <f t="shared" si="0"/>
        <v>20.518290814660773</v>
      </c>
      <c r="P24" s="52">
        <f t="shared" si="7"/>
        <v>4.1237895123264354E-2</v>
      </c>
    </row>
    <row r="25" spans="1:16" ht="20.100000000000001" customHeight="1" x14ac:dyDescent="0.25">
      <c r="A25" s="8" t="s">
        <v>166</v>
      </c>
      <c r="B25" s="19">
        <v>13231.970000000003</v>
      </c>
      <c r="C25" s="140">
        <v>13344.380000000001</v>
      </c>
      <c r="D25" s="247">
        <f t="shared" si="1"/>
        <v>1.0753590091591013E-2</v>
      </c>
      <c r="E25" s="215">
        <f t="shared" si="2"/>
        <v>9.8865424133186726E-3</v>
      </c>
      <c r="F25" s="52">
        <f t="shared" si="3"/>
        <v>8.4953336502424058E-3</v>
      </c>
      <c r="H25" s="19">
        <v>3999.8969999999999</v>
      </c>
      <c r="I25" s="140">
        <v>4005.418000000001</v>
      </c>
      <c r="J25" s="247">
        <f t="shared" si="4"/>
        <v>1.090510777539266E-2</v>
      </c>
      <c r="K25" s="215">
        <f t="shared" si="5"/>
        <v>1.0195853513617901E-2</v>
      </c>
      <c r="L25" s="52">
        <f t="shared" si="6"/>
        <v>1.3802855423529893E-3</v>
      </c>
      <c r="N25" s="27">
        <f t="shared" si="0"/>
        <v>3.0229036190378293</v>
      </c>
      <c r="O25" s="152">
        <f t="shared" si="0"/>
        <v>3.0015766937092625</v>
      </c>
      <c r="P25" s="52">
        <f t="shared" si="7"/>
        <v>-7.0551125726446614E-3</v>
      </c>
    </row>
    <row r="26" spans="1:16" ht="20.100000000000001" customHeight="1" x14ac:dyDescent="0.25">
      <c r="A26" s="8" t="s">
        <v>188</v>
      </c>
      <c r="B26" s="19">
        <v>10948.739999999998</v>
      </c>
      <c r="C26" s="140">
        <v>8751.340000000002</v>
      </c>
      <c r="D26" s="247">
        <f t="shared" si="1"/>
        <v>8.8980145797947045E-3</v>
      </c>
      <c r="E26" s="215">
        <f t="shared" si="2"/>
        <v>6.4836653395191268E-3</v>
      </c>
      <c r="F26" s="52">
        <f t="shared" si="3"/>
        <v>-0.20069889320597589</v>
      </c>
      <c r="H26" s="19">
        <v>4546.9219999999987</v>
      </c>
      <c r="I26" s="140">
        <v>3729.918000000001</v>
      </c>
      <c r="J26" s="247">
        <f t="shared" si="4"/>
        <v>1.2396487823637442E-2</v>
      </c>
      <c r="K26" s="215">
        <f t="shared" si="5"/>
        <v>9.4945639995143213E-3</v>
      </c>
      <c r="L26" s="52">
        <f t="shared" si="6"/>
        <v>-0.17968287118186718</v>
      </c>
      <c r="N26" s="27">
        <f t="shared" si="0"/>
        <v>4.1529180526709002</v>
      </c>
      <c r="O26" s="152">
        <f t="shared" si="0"/>
        <v>4.262110716758805</v>
      </c>
      <c r="P26" s="52">
        <f t="shared" si="7"/>
        <v>2.6292997526806212E-2</v>
      </c>
    </row>
    <row r="27" spans="1:16" ht="20.100000000000001" customHeight="1" x14ac:dyDescent="0.25">
      <c r="A27" s="8" t="s">
        <v>186</v>
      </c>
      <c r="B27" s="19">
        <v>10227.459999999997</v>
      </c>
      <c r="C27" s="140">
        <v>10316.220000000001</v>
      </c>
      <c r="D27" s="247">
        <f t="shared" si="1"/>
        <v>8.3118320641705924E-3</v>
      </c>
      <c r="E27" s="215">
        <f t="shared" si="2"/>
        <v>7.6430487272639387E-3</v>
      </c>
      <c r="F27" s="52">
        <f t="shared" si="3"/>
        <v>8.6785966408085558E-3</v>
      </c>
      <c r="H27" s="19">
        <v>3803.927999999999</v>
      </c>
      <c r="I27" s="140">
        <v>3672.3279999999986</v>
      </c>
      <c r="J27" s="247">
        <f t="shared" si="4"/>
        <v>1.0370828251285932E-2</v>
      </c>
      <c r="K27" s="215">
        <f t="shared" si="5"/>
        <v>9.3479677631541514E-3</v>
      </c>
      <c r="L27" s="52">
        <f t="shared" si="6"/>
        <v>-3.4595817796761769E-2</v>
      </c>
      <c r="N27" s="27">
        <f t="shared" si="0"/>
        <v>3.7193281616354401</v>
      </c>
      <c r="O27" s="152">
        <f t="shared" si="0"/>
        <v>3.5597612303731392</v>
      </c>
      <c r="P27" s="52">
        <f t="shared" si="7"/>
        <v>-4.2902084550704753E-2</v>
      </c>
    </row>
    <row r="28" spans="1:16" ht="20.100000000000001" customHeight="1" x14ac:dyDescent="0.25">
      <c r="A28" s="8" t="s">
        <v>189</v>
      </c>
      <c r="B28" s="19">
        <v>9444.3599999999969</v>
      </c>
      <c r="C28" s="140">
        <v>15337.149999999998</v>
      </c>
      <c r="D28" s="247">
        <f t="shared" si="1"/>
        <v>7.6754085837119068E-3</v>
      </c>
      <c r="E28" s="215">
        <f t="shared" si="2"/>
        <v>1.1362939602621511E-2</v>
      </c>
      <c r="F28" s="52">
        <f t="shared" si="3"/>
        <v>0.62394804941785387</v>
      </c>
      <c r="H28" s="19">
        <v>2138.5379999999996</v>
      </c>
      <c r="I28" s="140">
        <v>3224.7020000000011</v>
      </c>
      <c r="J28" s="247">
        <f t="shared" si="4"/>
        <v>5.8303969756652897E-3</v>
      </c>
      <c r="K28" s="215">
        <f t="shared" si="5"/>
        <v>8.2085288519377197E-3</v>
      </c>
      <c r="L28" s="52">
        <f t="shared" si="6"/>
        <v>0.50790025709152786</v>
      </c>
      <c r="N28" s="27">
        <f t="shared" si="0"/>
        <v>2.2643545989352378</v>
      </c>
      <c r="O28" s="152">
        <f t="shared" si="0"/>
        <v>2.1025431713193141</v>
      </c>
      <c r="P28" s="52">
        <f t="shared" si="7"/>
        <v>-7.1460286163665315E-2</v>
      </c>
    </row>
    <row r="29" spans="1:16" ht="20.100000000000001" customHeight="1" x14ac:dyDescent="0.25">
      <c r="A29" s="8" t="s">
        <v>190</v>
      </c>
      <c r="B29" s="19">
        <v>4996.7999999999993</v>
      </c>
      <c r="C29" s="140">
        <v>5536.2000000000016</v>
      </c>
      <c r="D29" s="247">
        <f t="shared" si="1"/>
        <v>4.0608873032255931E-3</v>
      </c>
      <c r="E29" s="215">
        <f t="shared" si="2"/>
        <v>4.1016424973370699E-3</v>
      </c>
      <c r="F29" s="52">
        <f>(C29-B29)/B29</f>
        <v>0.10794908741594669</v>
      </c>
      <c r="H29" s="19">
        <v>2680.326</v>
      </c>
      <c r="I29" s="140">
        <v>3177.5329999999999</v>
      </c>
      <c r="J29" s="247">
        <f t="shared" si="4"/>
        <v>7.3074991438997327E-3</v>
      </c>
      <c r="K29" s="215">
        <f t="shared" si="5"/>
        <v>8.0884594323705587E-3</v>
      </c>
      <c r="L29" s="52">
        <f>(I29-H29)/H29</f>
        <v>0.18550243515154496</v>
      </c>
      <c r="N29" s="27">
        <f t="shared" si="0"/>
        <v>5.3640850144092225</v>
      </c>
      <c r="O29" s="152">
        <f t="shared" si="0"/>
        <v>5.7395560131498122</v>
      </c>
      <c r="P29" s="52">
        <f>(O29-N29)/N29</f>
        <v>6.9997212522170019E-2</v>
      </c>
    </row>
    <row r="30" spans="1:16" ht="20.100000000000001" customHeight="1" x14ac:dyDescent="0.25">
      <c r="A30" s="8" t="s">
        <v>191</v>
      </c>
      <c r="B30" s="19">
        <v>8985.7699999999986</v>
      </c>
      <c r="C30" s="140">
        <v>13583.959999999995</v>
      </c>
      <c r="D30" s="247">
        <f t="shared" si="1"/>
        <v>7.3027135972433231E-3</v>
      </c>
      <c r="E30" s="215">
        <f t="shared" si="2"/>
        <v>1.0064041692519567E-2</v>
      </c>
      <c r="F30" s="52">
        <f t="shared" si="3"/>
        <v>0.51171908473063499</v>
      </c>
      <c r="H30" s="19">
        <v>1990.0360000000007</v>
      </c>
      <c r="I30" s="140">
        <v>3085.7009999999996</v>
      </c>
      <c r="J30" s="247">
        <f t="shared" si="4"/>
        <v>5.425528971598848E-3</v>
      </c>
      <c r="K30" s="215">
        <f t="shared" si="5"/>
        <v>7.8546996550233356E-3</v>
      </c>
      <c r="L30" s="52">
        <f t="shared" si="6"/>
        <v>0.55057546697647597</v>
      </c>
      <c r="N30" s="27">
        <f t="shared" si="0"/>
        <v>2.2146527231389195</v>
      </c>
      <c r="O30" s="152">
        <f t="shared" si="0"/>
        <v>2.2715769186599495</v>
      </c>
      <c r="P30" s="52">
        <f t="shared" si="7"/>
        <v>2.5703440962224079E-2</v>
      </c>
    </row>
    <row r="31" spans="1:16" ht="20.100000000000001" customHeight="1" x14ac:dyDescent="0.25">
      <c r="A31" s="8" t="s">
        <v>160</v>
      </c>
      <c r="B31" s="19">
        <v>12680.300000000001</v>
      </c>
      <c r="C31" s="140">
        <v>7921.0300000000007</v>
      </c>
      <c r="D31" s="247">
        <f t="shared" si="1"/>
        <v>1.0305249213715078E-2</v>
      </c>
      <c r="E31" s="215">
        <f t="shared" si="2"/>
        <v>5.8685078701423074E-3</v>
      </c>
      <c r="F31" s="52">
        <f t="shared" si="3"/>
        <v>-0.37532787079170049</v>
      </c>
      <c r="H31" s="19">
        <v>3938.4579999999992</v>
      </c>
      <c r="I31" s="140">
        <v>2478.9830000000002</v>
      </c>
      <c r="J31" s="247">
        <f t="shared" si="4"/>
        <v>1.0737603733010479E-2</v>
      </c>
      <c r="K31" s="215">
        <f t="shared" si="5"/>
        <v>6.3102895954302496E-3</v>
      </c>
      <c r="L31" s="52">
        <f t="shared" si="6"/>
        <v>-0.37057015715287539</v>
      </c>
      <c r="N31" s="27">
        <f t="shared" si="0"/>
        <v>3.1059659471779049</v>
      </c>
      <c r="O31" s="152">
        <f t="shared" si="0"/>
        <v>3.1296220314782297</v>
      </c>
      <c r="P31" s="52">
        <f t="shared" si="7"/>
        <v>7.6163373013856993E-3</v>
      </c>
    </row>
    <row r="32" spans="1:16" ht="20.100000000000001" customHeight="1" thickBot="1" x14ac:dyDescent="0.3">
      <c r="A32" s="8" t="s">
        <v>17</v>
      </c>
      <c r="B32" s="19">
        <f>B33-SUM(B7:B31)</f>
        <v>91034.620000000577</v>
      </c>
      <c r="C32" s="140">
        <f>C33-SUM(C7:C31)</f>
        <v>91890.279999999795</v>
      </c>
      <c r="D32" s="247">
        <f t="shared" si="1"/>
        <v>7.3983616016644466E-2</v>
      </c>
      <c r="E32" s="215">
        <f t="shared" si="2"/>
        <v>6.807938252595673E-2</v>
      </c>
      <c r="F32" s="52">
        <f t="shared" si="3"/>
        <v>9.399281284408199E-3</v>
      </c>
      <c r="H32" s="19">
        <f>H33-SUM(H7:H31)</f>
        <v>26498.825999999885</v>
      </c>
      <c r="I32" s="140">
        <f>I33-SUM(I7:I31)</f>
        <v>26152.702000000281</v>
      </c>
      <c r="J32" s="247">
        <f t="shared" si="4"/>
        <v>7.2244998671559771E-2</v>
      </c>
      <c r="K32" s="215">
        <f t="shared" si="5"/>
        <v>6.6572107724413451E-2</v>
      </c>
      <c r="L32" s="52">
        <f t="shared" si="6"/>
        <v>-1.3061861683970631E-2</v>
      </c>
      <c r="N32" s="27">
        <f t="shared" si="0"/>
        <v>2.9108514980344529</v>
      </c>
      <c r="O32" s="152">
        <f t="shared" si="0"/>
        <v>2.8460792588726838</v>
      </c>
      <c r="P32" s="52">
        <f t="shared" si="7"/>
        <v>-2.2251990252854344E-2</v>
      </c>
    </row>
    <row r="33" spans="1:16" ht="26.25" customHeight="1" thickBot="1" x14ac:dyDescent="0.3">
      <c r="A33" s="12" t="s">
        <v>18</v>
      </c>
      <c r="B33" s="17">
        <v>1230470.0000000009</v>
      </c>
      <c r="C33" s="145">
        <v>1349751.9599999993</v>
      </c>
      <c r="D33" s="243">
        <f>SUM(D7:D32)</f>
        <v>1</v>
      </c>
      <c r="E33" s="244">
        <f>SUM(E7:E32)</f>
        <v>1.0000000000000002</v>
      </c>
      <c r="F33" s="57">
        <f t="shared" si="3"/>
        <v>9.6940161076660342E-2</v>
      </c>
      <c r="G33" s="1"/>
      <c r="H33" s="17">
        <v>366791.14799999999</v>
      </c>
      <c r="I33" s="145">
        <v>392847.73900000029</v>
      </c>
      <c r="J33" s="243">
        <f>SUM(J7:J32)</f>
        <v>0.99999999999999967</v>
      </c>
      <c r="K33" s="244">
        <f>SUM(K7:K32)</f>
        <v>1</v>
      </c>
      <c r="L33" s="57">
        <f t="shared" si="6"/>
        <v>7.1039312540880362E-2</v>
      </c>
      <c r="N33" s="29">
        <f t="shared" si="0"/>
        <v>2.9809028094955563</v>
      </c>
      <c r="O33" s="146">
        <f t="shared" si="0"/>
        <v>2.9105180110277482</v>
      </c>
      <c r="P33" s="57">
        <f t="shared" si="7"/>
        <v>-2.3611906514898744E-2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F37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156</v>
      </c>
      <c r="B39" s="39">
        <v>103069.96999999997</v>
      </c>
      <c r="C39" s="147">
        <v>108414.64999999997</v>
      </c>
      <c r="D39" s="247">
        <f t="shared" ref="D39:D61" si="8">B39/$B$62</f>
        <v>0.20738357783958838</v>
      </c>
      <c r="E39" s="246">
        <f t="shared" ref="E39:E61" si="9">C39/$C$62</f>
        <v>0.21915654526987524</v>
      </c>
      <c r="F39" s="52">
        <f>(C39-B39)/B39</f>
        <v>5.1854871016262009E-2</v>
      </c>
      <c r="H39" s="39">
        <v>24691.868999999999</v>
      </c>
      <c r="I39" s="147">
        <v>26153.100999999995</v>
      </c>
      <c r="J39" s="247">
        <f t="shared" ref="J39:J61" si="10">H39/$H$62</f>
        <v>0.19419712750472029</v>
      </c>
      <c r="K39" s="246">
        <f t="shared" ref="K39:K61" si="11">I39/$I$62</f>
        <v>0.20897982847035798</v>
      </c>
      <c r="L39" s="52">
        <f>(I39-H39)/H39</f>
        <v>5.9178671326986079E-2</v>
      </c>
      <c r="N39" s="27">
        <f t="shared" ref="N39:O62" si="12">(H39/B39)*10</f>
        <v>2.3956414268869977</v>
      </c>
      <c r="O39" s="151">
        <f t="shared" si="12"/>
        <v>2.4123216742386759</v>
      </c>
      <c r="P39" s="61">
        <f t="shared" si="7"/>
        <v>6.9627479156400005E-3</v>
      </c>
    </row>
    <row r="40" spans="1:16" ht="20.100000000000001" customHeight="1" x14ac:dyDescent="0.25">
      <c r="A40" s="38" t="s">
        <v>157</v>
      </c>
      <c r="B40" s="19">
        <v>75463.670000000042</v>
      </c>
      <c r="C40" s="140">
        <v>83443.020000000019</v>
      </c>
      <c r="D40" s="247">
        <f t="shared" si="8"/>
        <v>0.1518378814072229</v>
      </c>
      <c r="E40" s="215">
        <f t="shared" si="9"/>
        <v>0.1686772404844282</v>
      </c>
      <c r="F40" s="52">
        <f t="shared" ref="F40:F62" si="13">(C40-B40)/B40</f>
        <v>0.10573763507658682</v>
      </c>
      <c r="H40" s="19">
        <v>19869.962000000007</v>
      </c>
      <c r="I40" s="140">
        <v>20813.642000000003</v>
      </c>
      <c r="J40" s="247">
        <f t="shared" si="10"/>
        <v>0.15627369252720191</v>
      </c>
      <c r="K40" s="215">
        <f t="shared" si="11"/>
        <v>0.16631417188361106</v>
      </c>
      <c r="L40" s="52">
        <f t="shared" ref="L40:L62" si="14">(I40-H40)/H40</f>
        <v>4.7492793393364131E-2</v>
      </c>
      <c r="N40" s="27">
        <f t="shared" si="12"/>
        <v>2.6330500491163491</v>
      </c>
      <c r="O40" s="152">
        <f t="shared" si="12"/>
        <v>2.4943538716599662</v>
      </c>
      <c r="P40" s="52">
        <f t="shared" si="7"/>
        <v>-5.2675101068788741E-2</v>
      </c>
    </row>
    <row r="41" spans="1:16" ht="20.100000000000001" customHeight="1" x14ac:dyDescent="0.25">
      <c r="A41" s="38" t="s">
        <v>162</v>
      </c>
      <c r="B41" s="19">
        <v>58990.29</v>
      </c>
      <c r="C41" s="140">
        <v>60961.750000000015</v>
      </c>
      <c r="D41" s="247">
        <f t="shared" si="8"/>
        <v>0.11869235431032817</v>
      </c>
      <c r="E41" s="215">
        <f t="shared" si="9"/>
        <v>0.12323211414329913</v>
      </c>
      <c r="F41" s="52">
        <f t="shared" si="13"/>
        <v>3.3420076422747094E-2</v>
      </c>
      <c r="H41" s="19">
        <v>15117.591999999995</v>
      </c>
      <c r="I41" s="140">
        <v>15233.764999999994</v>
      </c>
      <c r="J41" s="247">
        <f t="shared" si="10"/>
        <v>0.11889715360098252</v>
      </c>
      <c r="K41" s="215">
        <f t="shared" si="11"/>
        <v>0.12172742332382466</v>
      </c>
      <c r="L41" s="52">
        <f t="shared" si="14"/>
        <v>7.6846233183167599E-3</v>
      </c>
      <c r="N41" s="27">
        <f t="shared" si="12"/>
        <v>2.5627254926192085</v>
      </c>
      <c r="O41" s="152">
        <f t="shared" si="12"/>
        <v>2.4989054612113319</v>
      </c>
      <c r="P41" s="52">
        <f t="shared" si="7"/>
        <v>-2.4903186701689953E-2</v>
      </c>
    </row>
    <row r="42" spans="1:16" ht="20.100000000000001" customHeight="1" x14ac:dyDescent="0.25">
      <c r="A42" s="38" t="s">
        <v>155</v>
      </c>
      <c r="B42" s="19">
        <v>58291.74</v>
      </c>
      <c r="C42" s="140">
        <v>46889.289999999994</v>
      </c>
      <c r="D42" s="247">
        <f t="shared" si="8"/>
        <v>0.1172868256359738</v>
      </c>
      <c r="E42" s="215">
        <f t="shared" si="9"/>
        <v>9.4785112589094833E-2</v>
      </c>
      <c r="F42" s="52">
        <f t="shared" si="13"/>
        <v>-0.1956100469809274</v>
      </c>
      <c r="H42" s="19">
        <v>13414.320000000003</v>
      </c>
      <c r="I42" s="140">
        <v>11649.774000000007</v>
      </c>
      <c r="J42" s="247">
        <f t="shared" si="10"/>
        <v>0.10550122436779169</v>
      </c>
      <c r="K42" s="215">
        <f t="shared" si="11"/>
        <v>9.3089067037917902E-2</v>
      </c>
      <c r="L42" s="52">
        <f t="shared" si="14"/>
        <v>-0.13154196410999561</v>
      </c>
      <c r="N42" s="27">
        <f t="shared" si="12"/>
        <v>2.3012385631309002</v>
      </c>
      <c r="O42" s="152">
        <f t="shared" si="12"/>
        <v>2.4845277034478466</v>
      </c>
      <c r="P42" s="52">
        <f t="shared" si="7"/>
        <v>7.9648039648517036E-2</v>
      </c>
    </row>
    <row r="43" spans="1:16" ht="20.100000000000001" customHeight="1" x14ac:dyDescent="0.25">
      <c r="A43" s="38" t="s">
        <v>159</v>
      </c>
      <c r="B43" s="19">
        <v>43328.4</v>
      </c>
      <c r="C43" s="140">
        <v>44050.000000000007</v>
      </c>
      <c r="D43" s="247">
        <f t="shared" si="8"/>
        <v>8.7179598616986334E-2</v>
      </c>
      <c r="E43" s="215">
        <f t="shared" si="9"/>
        <v>8.9045583960636401E-2</v>
      </c>
      <c r="F43" s="52">
        <f t="shared" si="13"/>
        <v>1.6654203709345505E-2</v>
      </c>
      <c r="H43" s="19">
        <v>11651.449000000001</v>
      </c>
      <c r="I43" s="140">
        <v>11457.339999999997</v>
      </c>
      <c r="J43" s="247">
        <f t="shared" si="10"/>
        <v>9.1636559673459558E-2</v>
      </c>
      <c r="K43" s="215">
        <f t="shared" si="11"/>
        <v>9.1551397592452649E-2</v>
      </c>
      <c r="L43" s="52">
        <f t="shared" si="14"/>
        <v>-1.6659644650206511E-2</v>
      </c>
      <c r="N43" s="27">
        <f t="shared" si="12"/>
        <v>2.6891020670045513</v>
      </c>
      <c r="O43" s="152">
        <f t="shared" si="12"/>
        <v>2.6009852440408614</v>
      </c>
      <c r="P43" s="52">
        <f t="shared" si="7"/>
        <v>-3.2768121390738127E-2</v>
      </c>
    </row>
    <row r="44" spans="1:16" ht="20.100000000000001" customHeight="1" x14ac:dyDescent="0.25">
      <c r="A44" s="38" t="s">
        <v>164</v>
      </c>
      <c r="B44" s="19">
        <v>35542.25</v>
      </c>
      <c r="C44" s="140">
        <v>38433.399999999994</v>
      </c>
      <c r="D44" s="247">
        <f t="shared" si="8"/>
        <v>7.1513351264865133E-2</v>
      </c>
      <c r="E44" s="215">
        <f t="shared" si="9"/>
        <v>7.7691817175771213E-2</v>
      </c>
      <c r="F44" s="52">
        <f t="shared" si="13"/>
        <v>8.134403421280291E-2</v>
      </c>
      <c r="H44" s="19">
        <v>8040.7240000000002</v>
      </c>
      <c r="I44" s="140">
        <v>8464.6</v>
      </c>
      <c r="J44" s="247">
        <f t="shared" si="10"/>
        <v>6.3238854209791279E-2</v>
      </c>
      <c r="K44" s="215">
        <f t="shared" si="11"/>
        <v>6.763751098082757E-2</v>
      </c>
      <c r="L44" s="52">
        <f t="shared" si="14"/>
        <v>5.271614844633396E-2</v>
      </c>
      <c r="N44" s="27">
        <f t="shared" si="12"/>
        <v>2.2623002201605131</v>
      </c>
      <c r="O44" s="152">
        <f t="shared" si="12"/>
        <v>2.2024072811669022</v>
      </c>
      <c r="P44" s="52">
        <f t="shared" si="7"/>
        <v>-2.6474354933034239E-2</v>
      </c>
    </row>
    <row r="45" spans="1:16" ht="20.100000000000001" customHeight="1" x14ac:dyDescent="0.25">
      <c r="A45" s="38" t="s">
        <v>161</v>
      </c>
      <c r="B45" s="19">
        <v>34962.800000000003</v>
      </c>
      <c r="C45" s="140">
        <v>35003.32</v>
      </c>
      <c r="D45" s="247">
        <f t="shared" si="8"/>
        <v>7.0347459646005167E-2</v>
      </c>
      <c r="E45" s="215">
        <f t="shared" si="9"/>
        <v>7.0758026559841605E-2</v>
      </c>
      <c r="F45" s="52">
        <f t="shared" si="13"/>
        <v>1.1589460798333312E-3</v>
      </c>
      <c r="H45" s="19">
        <v>7725.3050000000021</v>
      </c>
      <c r="I45" s="140">
        <v>8262.7980000000025</v>
      </c>
      <c r="J45" s="247">
        <f t="shared" si="10"/>
        <v>6.0758140264629369E-2</v>
      </c>
      <c r="K45" s="215">
        <f t="shared" si="11"/>
        <v>6.602498528664795E-2</v>
      </c>
      <c r="L45" s="52">
        <f t="shared" si="14"/>
        <v>6.9575634877846279E-2</v>
      </c>
      <c r="N45" s="27">
        <f t="shared" si="12"/>
        <v>2.2095784662555635</v>
      </c>
      <c r="O45" s="152">
        <f t="shared" si="12"/>
        <v>2.3605755111229456</v>
      </c>
      <c r="P45" s="52">
        <f t="shared" si="7"/>
        <v>6.833748933264519E-2</v>
      </c>
    </row>
    <row r="46" spans="1:16" ht="20.100000000000001" customHeight="1" x14ac:dyDescent="0.25">
      <c r="A46" s="38" t="s">
        <v>158</v>
      </c>
      <c r="B46" s="19">
        <v>19846.930000000004</v>
      </c>
      <c r="C46" s="140">
        <v>17058.710000000003</v>
      </c>
      <c r="D46" s="247">
        <f t="shared" si="8"/>
        <v>3.9933332206576404E-2</v>
      </c>
      <c r="E46" s="215">
        <f t="shared" si="9"/>
        <v>3.448360484824399E-2</v>
      </c>
      <c r="F46" s="52">
        <f t="shared" si="13"/>
        <v>-0.14048621121755359</v>
      </c>
      <c r="H46" s="19">
        <v>6322.362000000001</v>
      </c>
      <c r="I46" s="140">
        <v>5337.3239999999978</v>
      </c>
      <c r="J46" s="247">
        <f t="shared" si="10"/>
        <v>4.9724244829137829E-2</v>
      </c>
      <c r="K46" s="215">
        <f t="shared" si="11"/>
        <v>4.2648596585572192E-2</v>
      </c>
      <c r="L46" s="52">
        <f t="shared" si="14"/>
        <v>-0.15580221442555853</v>
      </c>
      <c r="N46" s="27">
        <f t="shared" si="12"/>
        <v>3.1855616964437323</v>
      </c>
      <c r="O46" s="152">
        <f t="shared" si="12"/>
        <v>3.1287969606142534</v>
      </c>
      <c r="P46" s="52">
        <f t="shared" si="7"/>
        <v>-1.7819380454269472E-2</v>
      </c>
    </row>
    <row r="47" spans="1:16" ht="20.100000000000001" customHeight="1" x14ac:dyDescent="0.25">
      <c r="A47" s="38" t="s">
        <v>165</v>
      </c>
      <c r="B47" s="19">
        <v>12582.470000000001</v>
      </c>
      <c r="C47" s="140">
        <v>13257.65</v>
      </c>
      <c r="D47" s="247">
        <f t="shared" si="8"/>
        <v>2.5316759543631249E-2</v>
      </c>
      <c r="E47" s="215">
        <f t="shared" si="9"/>
        <v>2.6799890719539862E-2</v>
      </c>
      <c r="F47" s="52">
        <f t="shared" si="13"/>
        <v>5.3660370340640466E-2</v>
      </c>
      <c r="H47" s="19">
        <v>4593.7969999999996</v>
      </c>
      <c r="I47" s="140">
        <v>4680.1909999999971</v>
      </c>
      <c r="J47" s="247">
        <f t="shared" si="10"/>
        <v>3.6129390680786522E-2</v>
      </c>
      <c r="K47" s="215">
        <f t="shared" si="11"/>
        <v>3.7397688036631398E-2</v>
      </c>
      <c r="L47" s="52">
        <f t="shared" si="14"/>
        <v>1.8806664726368518E-2</v>
      </c>
      <c r="N47" s="27">
        <f t="shared" si="12"/>
        <v>3.6509500916751629</v>
      </c>
      <c r="O47" s="152">
        <f t="shared" si="12"/>
        <v>3.5301814424124918</v>
      </c>
      <c r="P47" s="52">
        <f t="shared" si="7"/>
        <v>-3.3078690814767879E-2</v>
      </c>
    </row>
    <row r="48" spans="1:16" ht="20.100000000000001" customHeight="1" x14ac:dyDescent="0.25">
      <c r="A48" s="38" t="s">
        <v>166</v>
      </c>
      <c r="B48" s="19">
        <v>13231.970000000003</v>
      </c>
      <c r="C48" s="140">
        <v>13344.380000000001</v>
      </c>
      <c r="D48" s="247">
        <f t="shared" si="8"/>
        <v>2.6623596382788307E-2</v>
      </c>
      <c r="E48" s="215">
        <f t="shared" si="9"/>
        <v>2.6975212478833985E-2</v>
      </c>
      <c r="F48" s="52">
        <f t="shared" si="13"/>
        <v>8.4953336502424058E-3</v>
      </c>
      <c r="H48" s="19">
        <v>3999.8969999999999</v>
      </c>
      <c r="I48" s="140">
        <v>4005.418000000001</v>
      </c>
      <c r="J48" s="247">
        <f t="shared" si="10"/>
        <v>3.1458473545066527E-2</v>
      </c>
      <c r="K48" s="215">
        <f t="shared" si="11"/>
        <v>3.2005824723885884E-2</v>
      </c>
      <c r="L48" s="52">
        <f t="shared" si="14"/>
        <v>1.3802855423529893E-3</v>
      </c>
      <c r="N48" s="27">
        <f t="shared" si="12"/>
        <v>3.0229036190378293</v>
      </c>
      <c r="O48" s="152">
        <f t="shared" si="12"/>
        <v>3.0015766937092625</v>
      </c>
      <c r="P48" s="52">
        <f t="shared" si="7"/>
        <v>-7.0551125726446614E-3</v>
      </c>
    </row>
    <row r="49" spans="1:16" ht="20.100000000000001" customHeight="1" x14ac:dyDescent="0.25">
      <c r="A49" s="38" t="s">
        <v>160</v>
      </c>
      <c r="B49" s="19">
        <v>12680.300000000001</v>
      </c>
      <c r="C49" s="140">
        <v>7921.0300000000007</v>
      </c>
      <c r="D49" s="247">
        <f t="shared" si="8"/>
        <v>2.5513599956217447E-2</v>
      </c>
      <c r="E49" s="215">
        <f t="shared" si="9"/>
        <v>1.6012094027689435E-2</v>
      </c>
      <c r="F49" s="52">
        <f t="shared" si="13"/>
        <v>-0.37532787079170049</v>
      </c>
      <c r="H49" s="19">
        <v>3938.4579999999992</v>
      </c>
      <c r="I49" s="140">
        <v>2478.9830000000002</v>
      </c>
      <c r="J49" s="247">
        <f t="shared" si="10"/>
        <v>3.0975266813459343E-2</v>
      </c>
      <c r="K49" s="215">
        <f t="shared" si="11"/>
        <v>1.9808643040874332E-2</v>
      </c>
      <c r="L49" s="52">
        <f t="shared" si="14"/>
        <v>-0.37057015715287539</v>
      </c>
      <c r="N49" s="27">
        <f t="shared" si="12"/>
        <v>3.1059659471779049</v>
      </c>
      <c r="O49" s="152">
        <f t="shared" si="12"/>
        <v>3.1296220314782297</v>
      </c>
      <c r="P49" s="52">
        <f t="shared" si="7"/>
        <v>7.6163373013856993E-3</v>
      </c>
    </row>
    <row r="50" spans="1:16" ht="20.100000000000001" customHeight="1" x14ac:dyDescent="0.25">
      <c r="A50" s="38" t="s">
        <v>168</v>
      </c>
      <c r="B50" s="19">
        <v>13124.230000000001</v>
      </c>
      <c r="C50" s="140">
        <v>9794.4400000000023</v>
      </c>
      <c r="D50" s="247">
        <f t="shared" si="8"/>
        <v>2.6406816396566935E-2</v>
      </c>
      <c r="E50" s="215">
        <f t="shared" si="9"/>
        <v>1.9799128930020785E-2</v>
      </c>
      <c r="F50" s="52">
        <f t="shared" si="13"/>
        <v>-0.25371317022027184</v>
      </c>
      <c r="H50" s="19">
        <v>3083.1940000000004</v>
      </c>
      <c r="I50" s="140">
        <v>2203.6920000000005</v>
      </c>
      <c r="J50" s="247">
        <f t="shared" si="10"/>
        <v>2.4248768626619097E-2</v>
      </c>
      <c r="K50" s="215">
        <f t="shared" si="11"/>
        <v>1.7608893727803072E-2</v>
      </c>
      <c r="L50" s="52">
        <f t="shared" si="14"/>
        <v>-0.2852567824145999</v>
      </c>
      <c r="N50" s="27">
        <f t="shared" si="12"/>
        <v>2.3492380124395869</v>
      </c>
      <c r="O50" s="152">
        <f t="shared" si="12"/>
        <v>2.2499418037172108</v>
      </c>
      <c r="P50" s="52">
        <f t="shared" si="7"/>
        <v>-4.226741104842803E-2</v>
      </c>
    </row>
    <row r="51" spans="1:16" ht="20.100000000000001" customHeight="1" x14ac:dyDescent="0.25">
      <c r="A51" s="38" t="s">
        <v>170</v>
      </c>
      <c r="B51" s="19">
        <v>4276.17</v>
      </c>
      <c r="C51" s="140">
        <v>4407.9699999999993</v>
      </c>
      <c r="D51" s="247">
        <f t="shared" si="8"/>
        <v>8.6039360839079791E-3</v>
      </c>
      <c r="E51" s="215">
        <f t="shared" si="9"/>
        <v>8.9105621505327203E-3</v>
      </c>
      <c r="F51" s="52">
        <f t="shared" si="13"/>
        <v>3.0821973869139738E-2</v>
      </c>
      <c r="H51" s="19">
        <v>1095.8349999999998</v>
      </c>
      <c r="I51" s="140">
        <v>1088.2710000000004</v>
      </c>
      <c r="J51" s="247">
        <f t="shared" si="10"/>
        <v>8.6185460168744267E-3</v>
      </c>
      <c r="K51" s="215">
        <f t="shared" si="11"/>
        <v>8.6959740227082472E-3</v>
      </c>
      <c r="L51" s="52">
        <f t="shared" si="14"/>
        <v>-6.9024990076055224E-3</v>
      </c>
      <c r="N51" s="27">
        <f t="shared" si="12"/>
        <v>2.5626553668352745</v>
      </c>
      <c r="O51" s="152">
        <f t="shared" si="12"/>
        <v>2.4688711583790286</v>
      </c>
      <c r="P51" s="52">
        <f t="shared" si="7"/>
        <v>-3.659649661439407E-2</v>
      </c>
    </row>
    <row r="52" spans="1:16" ht="20.100000000000001" customHeight="1" x14ac:dyDescent="0.25">
      <c r="A52" s="38" t="s">
        <v>172</v>
      </c>
      <c r="B52" s="19">
        <v>3799.5499999999988</v>
      </c>
      <c r="C52" s="140">
        <v>2934.1999999999994</v>
      </c>
      <c r="D52" s="247">
        <f t="shared" si="8"/>
        <v>7.6449452074198523E-3</v>
      </c>
      <c r="E52" s="215">
        <f t="shared" si="9"/>
        <v>5.931385980869449E-3</v>
      </c>
      <c r="F52" s="52">
        <f t="shared" si="13"/>
        <v>-0.22775065468279132</v>
      </c>
      <c r="H52" s="19">
        <v>985.25899999999979</v>
      </c>
      <c r="I52" s="140">
        <v>771.01300000000026</v>
      </c>
      <c r="J52" s="247">
        <f t="shared" si="10"/>
        <v>7.7488855804383697E-3</v>
      </c>
      <c r="K52" s="215">
        <f t="shared" si="11"/>
        <v>6.1608818200341213E-3</v>
      </c>
      <c r="L52" s="52">
        <f t="shared" si="14"/>
        <v>-0.21745145185174616</v>
      </c>
      <c r="N52" s="27">
        <f t="shared" si="12"/>
        <v>2.5930939190167255</v>
      </c>
      <c r="O52" s="152">
        <f t="shared" si="12"/>
        <v>2.6276770499625126</v>
      </c>
      <c r="P52" s="52">
        <f t="shared" si="7"/>
        <v>1.3336628763103459E-2</v>
      </c>
    </row>
    <row r="53" spans="1:16" ht="20.100000000000001" customHeight="1" x14ac:dyDescent="0.25">
      <c r="A53" s="38" t="s">
        <v>171</v>
      </c>
      <c r="B53" s="19">
        <v>1972.6299999999997</v>
      </c>
      <c r="C53" s="140">
        <v>2244.2899999999995</v>
      </c>
      <c r="D53" s="247">
        <f t="shared" si="8"/>
        <v>3.9690616690167589E-3</v>
      </c>
      <c r="E53" s="215">
        <f t="shared" si="9"/>
        <v>4.5367562684907282E-3</v>
      </c>
      <c r="F53" s="52">
        <f t="shared" si="13"/>
        <v>0.13771462463817336</v>
      </c>
      <c r="H53" s="19">
        <v>558.40300000000002</v>
      </c>
      <c r="I53" s="140">
        <v>648.27800000000013</v>
      </c>
      <c r="J53" s="247">
        <f t="shared" si="10"/>
        <v>4.3917395880408378E-3</v>
      </c>
      <c r="K53" s="215">
        <f t="shared" si="11"/>
        <v>5.1801514948879969E-3</v>
      </c>
      <c r="L53" s="52">
        <f t="shared" si="14"/>
        <v>0.16095006652901239</v>
      </c>
      <c r="N53" s="27">
        <f t="shared" ref="N53:N54" si="15">(H53/B53)*10</f>
        <v>2.8307538666653151</v>
      </c>
      <c r="O53" s="152">
        <f t="shared" ref="O53:O54" si="16">(I53/C53)*10</f>
        <v>2.8885660943995664</v>
      </c>
      <c r="P53" s="52">
        <f t="shared" ref="P53:P54" si="17">(O53-N53)/N53</f>
        <v>2.0422908686990569E-2</v>
      </c>
    </row>
    <row r="54" spans="1:16" ht="20.100000000000001" customHeight="1" x14ac:dyDescent="0.25">
      <c r="A54" s="38" t="s">
        <v>175</v>
      </c>
      <c r="B54" s="19">
        <v>601.4100000000002</v>
      </c>
      <c r="C54" s="140">
        <v>2014.4199999999996</v>
      </c>
      <c r="D54" s="247">
        <f t="shared" si="8"/>
        <v>1.2100765872785925E-3</v>
      </c>
      <c r="E54" s="215">
        <f t="shared" si="9"/>
        <v>4.0720818443129424E-3</v>
      </c>
      <c r="F54" s="52">
        <f t="shared" si="13"/>
        <v>2.3494953525880828</v>
      </c>
      <c r="H54" s="19">
        <v>162.19900000000001</v>
      </c>
      <c r="I54" s="140">
        <v>346.46999999999997</v>
      </c>
      <c r="J54" s="247">
        <f t="shared" si="10"/>
        <v>1.2756660860357768E-3</v>
      </c>
      <c r="K54" s="215">
        <f t="shared" si="11"/>
        <v>2.7685145700360706E-3</v>
      </c>
      <c r="L54" s="52">
        <f t="shared" si="14"/>
        <v>1.136079753882576</v>
      </c>
      <c r="N54" s="27">
        <f t="shared" si="15"/>
        <v>2.6969787665652376</v>
      </c>
      <c r="O54" s="152">
        <f t="shared" si="16"/>
        <v>1.7199491665094668</v>
      </c>
      <c r="P54" s="52">
        <f t="shared" si="17"/>
        <v>-0.36226818400208466</v>
      </c>
    </row>
    <row r="55" spans="1:16" ht="20.100000000000001" customHeight="1" x14ac:dyDescent="0.25">
      <c r="A55" s="38" t="s">
        <v>163</v>
      </c>
      <c r="B55" s="19">
        <v>2117.35</v>
      </c>
      <c r="C55" s="140">
        <v>970.0699999999996</v>
      </c>
      <c r="D55" s="247">
        <f t="shared" si="8"/>
        <v>4.2602478543328631E-3</v>
      </c>
      <c r="E55" s="215">
        <f t="shared" si="9"/>
        <v>1.9609636693006696E-3</v>
      </c>
      <c r="F55" s="52">
        <f t="shared" si="13"/>
        <v>-0.5418471202210311</v>
      </c>
      <c r="H55" s="19">
        <v>766.67600000000004</v>
      </c>
      <c r="I55" s="140">
        <v>340.56299999999999</v>
      </c>
      <c r="J55" s="247">
        <f t="shared" si="10"/>
        <v>6.029769432472242E-3</v>
      </c>
      <c r="K55" s="215">
        <f t="shared" si="11"/>
        <v>2.7213139016803601E-3</v>
      </c>
      <c r="L55" s="52">
        <f t="shared" si="14"/>
        <v>-0.55579279904418555</v>
      </c>
      <c r="N55" s="27">
        <f t="shared" ref="N55" si="18">(H55/B55)*10</f>
        <v>3.6209223793893313</v>
      </c>
      <c r="O55" s="152">
        <f t="shared" ref="O55" si="19">(I55/C55)*10</f>
        <v>3.5107054130114337</v>
      </c>
      <c r="P55" s="52">
        <f t="shared" ref="P55" si="20">(O55-N55)/N55</f>
        <v>-3.0438919929701911E-2</v>
      </c>
    </row>
    <row r="56" spans="1:16" ht="20.100000000000001" customHeight="1" x14ac:dyDescent="0.25">
      <c r="A56" s="38" t="s">
        <v>174</v>
      </c>
      <c r="B56" s="19">
        <v>345.98</v>
      </c>
      <c r="C56" s="140">
        <v>1100.6100000000006</v>
      </c>
      <c r="D56" s="247">
        <f t="shared" si="8"/>
        <v>6.9613457984843505E-4</v>
      </c>
      <c r="E56" s="215">
        <f t="shared" si="9"/>
        <v>2.2248458606791387E-3</v>
      </c>
      <c r="F56" s="52">
        <f t="shared" si="13"/>
        <v>2.1811376380137597</v>
      </c>
      <c r="H56" s="19">
        <v>111.45700000000004</v>
      </c>
      <c r="I56" s="140">
        <v>338.8610000000001</v>
      </c>
      <c r="J56" s="247">
        <f t="shared" si="10"/>
        <v>8.765893436537193E-4</v>
      </c>
      <c r="K56" s="215">
        <f t="shared" si="11"/>
        <v>2.7077138445377475E-3</v>
      </c>
      <c r="L56" s="52">
        <f t="shared" si="14"/>
        <v>2.0402845940586949</v>
      </c>
      <c r="N56" s="27">
        <f t="shared" ref="N56" si="21">(H56/B56)*10</f>
        <v>3.2214867911439975</v>
      </c>
      <c r="O56" s="152">
        <f t="shared" ref="O56" si="22">(I56/C56)*10</f>
        <v>3.0788471847430054</v>
      </c>
      <c r="P56" s="52">
        <f t="shared" si="7"/>
        <v>-4.4277569845424886E-2</v>
      </c>
    </row>
    <row r="57" spans="1:16" ht="20.100000000000001" customHeight="1" x14ac:dyDescent="0.25">
      <c r="A57" s="38" t="s">
        <v>169</v>
      </c>
      <c r="B57" s="19">
        <v>1627.51</v>
      </c>
      <c r="C57" s="140">
        <v>870.55000000000018</v>
      </c>
      <c r="D57" s="247">
        <f t="shared" si="8"/>
        <v>3.2746574658914576E-3</v>
      </c>
      <c r="E57" s="215">
        <f t="shared" si="9"/>
        <v>1.7597873579326224E-3</v>
      </c>
      <c r="F57" s="52">
        <f t="shared" si="13"/>
        <v>-0.46510313300686312</v>
      </c>
      <c r="H57" s="19">
        <v>569.95299999999986</v>
      </c>
      <c r="I57" s="140">
        <v>327.053</v>
      </c>
      <c r="J57" s="247">
        <f t="shared" si="10"/>
        <v>4.4825782694982641E-3</v>
      </c>
      <c r="K57" s="215">
        <f t="shared" si="11"/>
        <v>2.6133604516235379E-3</v>
      </c>
      <c r="L57" s="52">
        <f t="shared" si="14"/>
        <v>-0.42617549166334756</v>
      </c>
      <c r="N57" s="27">
        <f t="shared" ref="N57" si="23">(H57/B57)*10</f>
        <v>3.5019938433558</v>
      </c>
      <c r="O57" s="152">
        <f t="shared" ref="O57" si="24">(I57/C57)*10</f>
        <v>3.7568548618689324</v>
      </c>
      <c r="P57" s="52">
        <f t="shared" ref="P57" si="25">(O57-N57)/N57</f>
        <v>7.2775975605060106E-2</v>
      </c>
    </row>
    <row r="58" spans="1:16" ht="20.100000000000001" customHeight="1" x14ac:dyDescent="0.25">
      <c r="A58" s="38" t="s">
        <v>167</v>
      </c>
      <c r="B58" s="19">
        <v>382.25999999999982</v>
      </c>
      <c r="C58" s="140">
        <v>602.52999999999986</v>
      </c>
      <c r="D58" s="247">
        <f t="shared" si="8"/>
        <v>7.6913233277317377E-4</v>
      </c>
      <c r="E58" s="215">
        <f t="shared" si="9"/>
        <v>1.2179940000863162E-3</v>
      </c>
      <c r="F58" s="52">
        <f t="shared" si="13"/>
        <v>0.57623083764976757</v>
      </c>
      <c r="H58" s="19">
        <v>144.13199999999998</v>
      </c>
      <c r="I58" s="140">
        <v>219.98099999999997</v>
      </c>
      <c r="J58" s="247">
        <f t="shared" si="10"/>
        <v>1.1335723667378254E-3</v>
      </c>
      <c r="K58" s="215">
        <f t="shared" si="11"/>
        <v>1.7577874091006577E-3</v>
      </c>
      <c r="L58" s="52">
        <f t="shared" si="14"/>
        <v>0.52624677379069185</v>
      </c>
      <c r="N58" s="27">
        <f t="shared" si="12"/>
        <v>3.7705226808978192</v>
      </c>
      <c r="O58" s="152">
        <f t="shared" si="12"/>
        <v>3.6509551391631954</v>
      </c>
      <c r="P58" s="52">
        <f t="shared" si="7"/>
        <v>-3.1711131812142537E-2</v>
      </c>
    </row>
    <row r="59" spans="1:16" ht="20.100000000000001" customHeight="1" x14ac:dyDescent="0.25">
      <c r="A59" s="38" t="s">
        <v>173</v>
      </c>
      <c r="B59" s="19">
        <v>381.40000000000003</v>
      </c>
      <c r="C59" s="140">
        <v>560.93000000000006</v>
      </c>
      <c r="D59" s="247">
        <f t="shared" si="8"/>
        <v>7.6740195605004091E-4</v>
      </c>
      <c r="E59" s="215">
        <f t="shared" si="9"/>
        <v>1.1339010081961355E-3</v>
      </c>
      <c r="F59" s="52">
        <f>(C59-B59)/B59</f>
        <v>0.47071316203460939</v>
      </c>
      <c r="H59" s="19">
        <v>129.34399999999997</v>
      </c>
      <c r="I59" s="140">
        <v>154.10600000000005</v>
      </c>
      <c r="J59" s="247">
        <f t="shared" si="10"/>
        <v>1.017267395188697E-3</v>
      </c>
      <c r="K59" s="215">
        <f t="shared" si="11"/>
        <v>1.2314044688717029E-3</v>
      </c>
      <c r="L59" s="52">
        <f>(I59-H59)/H59</f>
        <v>0.19144297377535946</v>
      </c>
      <c r="N59" s="27">
        <f t="shared" si="12"/>
        <v>3.3912952281069728</v>
      </c>
      <c r="O59" s="152">
        <f t="shared" si="12"/>
        <v>2.7473303264221922</v>
      </c>
      <c r="P59" s="52">
        <f>(O59-N59)/N59</f>
        <v>-0.1898875970300713</v>
      </c>
    </row>
    <row r="60" spans="1:16" ht="20.100000000000001" customHeight="1" x14ac:dyDescent="0.25">
      <c r="A60" s="38" t="s">
        <v>215</v>
      </c>
      <c r="B60" s="19">
        <v>87.039999999999992</v>
      </c>
      <c r="C60" s="140">
        <v>177.15000000000003</v>
      </c>
      <c r="D60" s="247">
        <f t="shared" si="8"/>
        <v>1.7513022090874555E-4</v>
      </c>
      <c r="E60" s="215">
        <f t="shared" si="9"/>
        <v>3.5810272868619158E-4</v>
      </c>
      <c r="F60" s="52">
        <f>(C60-B60)/B60</f>
        <v>1.0352711397058829</v>
      </c>
      <c r="H60" s="19">
        <v>48.187999999999995</v>
      </c>
      <c r="I60" s="140">
        <v>70.834999999999994</v>
      </c>
      <c r="J60" s="247">
        <f t="shared" si="10"/>
        <v>3.7898998978965349E-4</v>
      </c>
      <c r="K60" s="215">
        <f t="shared" si="11"/>
        <v>5.6601647925795908E-4</v>
      </c>
      <c r="L60" s="52">
        <f>(I60-H60)/H60</f>
        <v>0.46997177720594341</v>
      </c>
      <c r="N60" s="27">
        <f t="shared" si="12"/>
        <v>5.5363051470588234</v>
      </c>
      <c r="O60" s="152">
        <f t="shared" si="12"/>
        <v>3.9985887665819915</v>
      </c>
      <c r="P60" s="52">
        <f>(O60-N60)/N60</f>
        <v>-0.27775137743152539</v>
      </c>
    </row>
    <row r="61" spans="1:16" ht="20.100000000000001" customHeight="1" thickBot="1" x14ac:dyDescent="0.3">
      <c r="A61" s="8" t="s">
        <v>17</v>
      </c>
      <c r="B61" s="19">
        <f>B62-SUM(B39:B60)</f>
        <v>295.28000000008615</v>
      </c>
      <c r="C61" s="140">
        <f>C62-SUM(C39:C60)</f>
        <v>236.09000000002561</v>
      </c>
      <c r="D61" s="247">
        <f t="shared" si="8"/>
        <v>5.9412283582202985E-4</v>
      </c>
      <c r="E61" s="215">
        <f t="shared" si="9"/>
        <v>4.7724794363834106E-4</v>
      </c>
      <c r="F61" s="52">
        <f t="shared" si="13"/>
        <v>-0.20045380655663528</v>
      </c>
      <c r="H61" s="19">
        <f>H62-SUM(H39:H60)</f>
        <v>128.10199999999895</v>
      </c>
      <c r="I61" s="140">
        <f>I62-SUM(I39:I60)</f>
        <v>100.47399999998743</v>
      </c>
      <c r="J61" s="247">
        <f t="shared" si="10"/>
        <v>1.007499287624176E-3</v>
      </c>
      <c r="K61" s="215">
        <f t="shared" si="11"/>
        <v>8.0285084685476201E-4</v>
      </c>
      <c r="L61" s="52">
        <f t="shared" si="14"/>
        <v>-0.21567188646556457</v>
      </c>
      <c r="N61" s="27">
        <f t="shared" si="12"/>
        <v>4.3383229477093463</v>
      </c>
      <c r="O61" s="152">
        <f t="shared" si="12"/>
        <v>4.2557499258747313</v>
      </c>
      <c r="P61" s="52">
        <f t="shared" si="7"/>
        <v>-1.9033396736454104E-2</v>
      </c>
    </row>
    <row r="62" spans="1:16" ht="26.25" customHeight="1" thickBot="1" x14ac:dyDescent="0.3">
      <c r="A62" s="12" t="s">
        <v>18</v>
      </c>
      <c r="B62" s="17">
        <v>497001.60000000003</v>
      </c>
      <c r="C62" s="145">
        <v>494690.45000000007</v>
      </c>
      <c r="D62" s="253">
        <f>SUM(D39:D61)</f>
        <v>1.0000000000000002</v>
      </c>
      <c r="E62" s="254">
        <f>SUM(E39:E61)</f>
        <v>0.99999999999999978</v>
      </c>
      <c r="F62" s="57">
        <f t="shared" si="13"/>
        <v>-4.6501862368249214E-3</v>
      </c>
      <c r="G62" s="1"/>
      <c r="H62" s="17">
        <v>127148.47700000001</v>
      </c>
      <c r="I62" s="145">
        <v>125146.53300000001</v>
      </c>
      <c r="J62" s="253">
        <f>SUM(J39:J61)</f>
        <v>0.99999999999999978</v>
      </c>
      <c r="K62" s="254">
        <f>SUM(K39:K61)</f>
        <v>0.99999999999999978</v>
      </c>
      <c r="L62" s="57">
        <f t="shared" si="14"/>
        <v>-1.5744931022650024E-2</v>
      </c>
      <c r="M62" s="1"/>
      <c r="N62" s="29">
        <f t="shared" si="12"/>
        <v>2.5583112207284646</v>
      </c>
      <c r="O62" s="146">
        <f t="shared" si="12"/>
        <v>2.5297948040031901</v>
      </c>
      <c r="P62" s="57">
        <f t="shared" si="7"/>
        <v>-1.1146578451528118E-2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jan-out</v>
      </c>
      <c r="C66" s="362"/>
      <c r="D66" s="368" t="str">
        <f>B5</f>
        <v>jan-out</v>
      </c>
      <c r="E66" s="362"/>
      <c r="F66" s="131" t="str">
        <f>F37</f>
        <v>2024/2023</v>
      </c>
      <c r="H66" s="356" t="str">
        <f>B5</f>
        <v>jan-out</v>
      </c>
      <c r="I66" s="362"/>
      <c r="J66" s="368" t="str">
        <f>B5</f>
        <v>jan-out</v>
      </c>
      <c r="K66" s="357"/>
      <c r="L66" s="131" t="str">
        <f>F66</f>
        <v>2024/2023</v>
      </c>
      <c r="N66" s="356" t="str">
        <f>B5</f>
        <v>jan-out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178</v>
      </c>
      <c r="B68" s="39">
        <v>158800.28000000014</v>
      </c>
      <c r="C68" s="147">
        <v>179042.47999999995</v>
      </c>
      <c r="D68" s="247">
        <f>B68/$B$96</f>
        <v>0.21650595990229463</v>
      </c>
      <c r="E68" s="246">
        <f>C68/$C$96</f>
        <v>0.20939134542496238</v>
      </c>
      <c r="F68" s="61">
        <f t="shared" ref="F68:F87" si="26">(C68-B68)/B68</f>
        <v>0.1274695485423564</v>
      </c>
      <c r="H68" s="19">
        <v>51885.965000000018</v>
      </c>
      <c r="I68" s="147">
        <v>57785.17500000001</v>
      </c>
      <c r="J68" s="245">
        <f>H68/$H$96</f>
        <v>0.21651388203731053</v>
      </c>
      <c r="K68" s="246">
        <f>I68/$I$96</f>
        <v>0.21585698422292504</v>
      </c>
      <c r="L68" s="61">
        <f>(I68-H68)/H68</f>
        <v>0.11369567859053965</v>
      </c>
      <c r="N68" s="41">
        <f>(H68/B68)*10</f>
        <v>3.2673723875046043</v>
      </c>
      <c r="O68" s="149">
        <f t="shared" ref="N68:O96" si="27">(I68/C68)*10</f>
        <v>3.2274561321983493</v>
      </c>
      <c r="P68" s="61">
        <f t="shared" si="7"/>
        <v>-1.2216622586059251E-2</v>
      </c>
    </row>
    <row r="69" spans="1:16" ht="20.100000000000001" customHeight="1" x14ac:dyDescent="0.25">
      <c r="A69" s="38" t="s">
        <v>177</v>
      </c>
      <c r="B69" s="19">
        <v>144850.75000000003</v>
      </c>
      <c r="C69" s="140">
        <v>145165.34999999998</v>
      </c>
      <c r="D69" s="247">
        <f t="shared" ref="D69:D95" si="28">B69/$B$96</f>
        <v>0.19748737641594385</v>
      </c>
      <c r="E69" s="215">
        <f t="shared" ref="E69:E95" si="29">C69/$C$96</f>
        <v>0.16977182144475192</v>
      </c>
      <c r="F69" s="52">
        <f t="shared" si="26"/>
        <v>2.1718907220014223E-3</v>
      </c>
      <c r="H69" s="19">
        <v>45940.081999999995</v>
      </c>
      <c r="I69" s="140">
        <v>45609.736000000026</v>
      </c>
      <c r="J69" s="214">
        <f>H69/$H$96</f>
        <v>0.19170242848778796</v>
      </c>
      <c r="K69" s="215">
        <f t="shared" ref="K69:K96" si="30">I69/$I$96</f>
        <v>0.17037553428130625</v>
      </c>
      <c r="L69" s="52">
        <f>(I69-H69)/H69</f>
        <v>-7.1908012702277865E-3</v>
      </c>
      <c r="N69" s="40">
        <f>(H69/B69)*10</f>
        <v>3.1715460223713023</v>
      </c>
      <c r="O69" s="143">
        <f t="shared" si="27"/>
        <v>3.1419161666334312</v>
      </c>
      <c r="P69" s="52">
        <f t="shared" si="7"/>
        <v>-9.3424013174866292E-3</v>
      </c>
    </row>
    <row r="70" spans="1:16" ht="20.100000000000001" customHeight="1" x14ac:dyDescent="0.25">
      <c r="A70" s="38" t="s">
        <v>179</v>
      </c>
      <c r="B70" s="19">
        <v>107319.33999999997</v>
      </c>
      <c r="C70" s="140">
        <v>113864.75999999997</v>
      </c>
      <c r="D70" s="247">
        <f t="shared" si="28"/>
        <v>0.14631760550284101</v>
      </c>
      <c r="E70" s="215">
        <f t="shared" si="29"/>
        <v>0.1331655777605987</v>
      </c>
      <c r="F70" s="52">
        <f t="shared" si="26"/>
        <v>6.099012535857936E-2</v>
      </c>
      <c r="H70" s="19">
        <v>31837.490000000009</v>
      </c>
      <c r="I70" s="140">
        <v>34621.449000000001</v>
      </c>
      <c r="J70" s="214">
        <f t="shared" ref="J70:J96" si="31">H70/$H$96</f>
        <v>0.13285401079509754</v>
      </c>
      <c r="K70" s="215">
        <f t="shared" si="30"/>
        <v>0.12932870014788053</v>
      </c>
      <c r="L70" s="52">
        <f t="shared" ref="L70:L87" si="32">(I70-H70)/H70</f>
        <v>8.7442791501465444E-2</v>
      </c>
      <c r="N70" s="40">
        <f t="shared" si="27"/>
        <v>2.966612541597816</v>
      </c>
      <c r="O70" s="143">
        <f t="shared" si="27"/>
        <v>3.0405762941932175</v>
      </c>
      <c r="P70" s="52">
        <f t="shared" si="7"/>
        <v>2.4932056868998711E-2</v>
      </c>
    </row>
    <row r="71" spans="1:16" ht="20.100000000000001" customHeight="1" x14ac:dyDescent="0.25">
      <c r="A71" s="38" t="s">
        <v>180</v>
      </c>
      <c r="B71" s="19">
        <v>80385.749999999985</v>
      </c>
      <c r="C71" s="140">
        <v>81804.489999999991</v>
      </c>
      <c r="D71" s="247">
        <f t="shared" si="28"/>
        <v>0.10959674609022012</v>
      </c>
      <c r="E71" s="215">
        <f t="shared" si="29"/>
        <v>9.5670883373056959E-2</v>
      </c>
      <c r="F71" s="52">
        <f t="shared" si="26"/>
        <v>1.7649148014418047E-2</v>
      </c>
      <c r="H71" s="19">
        <v>29756.491999999995</v>
      </c>
      <c r="I71" s="140">
        <v>30921.373999999989</v>
      </c>
      <c r="J71" s="214">
        <f t="shared" si="31"/>
        <v>0.12417025680706086</v>
      </c>
      <c r="K71" s="215">
        <f t="shared" si="30"/>
        <v>0.11550704033809989</v>
      </c>
      <c r="L71" s="52">
        <f t="shared" si="32"/>
        <v>3.9147154846075082E-2</v>
      </c>
      <c r="N71" s="40">
        <f t="shared" si="27"/>
        <v>3.7017123059746289</v>
      </c>
      <c r="O71" s="143">
        <f t="shared" si="27"/>
        <v>3.779911591649797</v>
      </c>
      <c r="P71" s="52">
        <f t="shared" si="7"/>
        <v>2.1125165656162168E-2</v>
      </c>
    </row>
    <row r="72" spans="1:16" ht="20.100000000000001" customHeight="1" x14ac:dyDescent="0.25">
      <c r="A72" s="38" t="s">
        <v>182</v>
      </c>
      <c r="B72" s="19">
        <v>41892.779999999992</v>
      </c>
      <c r="C72" s="140">
        <v>122629.99999999996</v>
      </c>
      <c r="D72" s="247">
        <f t="shared" si="28"/>
        <v>5.7115998453375776E-2</v>
      </c>
      <c r="E72" s="215">
        <f t="shared" si="29"/>
        <v>0.14341658297775553</v>
      </c>
      <c r="F72" s="52">
        <f t="shared" si="26"/>
        <v>1.9272347168175517</v>
      </c>
      <c r="H72" s="19">
        <v>8351.6179999999986</v>
      </c>
      <c r="I72" s="140">
        <v>24702.476999999999</v>
      </c>
      <c r="J72" s="214">
        <f t="shared" si="31"/>
        <v>3.4850295922465323E-2</v>
      </c>
      <c r="K72" s="215">
        <f t="shared" si="30"/>
        <v>9.2276300764965541E-2</v>
      </c>
      <c r="L72" s="52">
        <f t="shared" si="32"/>
        <v>1.9578073374524556</v>
      </c>
      <c r="N72" s="40">
        <f t="shared" si="27"/>
        <v>1.9935697750304469</v>
      </c>
      <c r="O72" s="143">
        <f t="shared" si="27"/>
        <v>2.0143910136182015</v>
      </c>
      <c r="P72" s="52">
        <f t="shared" ref="P72:P90" si="33">(O72-N72)/N72</f>
        <v>1.0444198567083838E-2</v>
      </c>
    </row>
    <row r="73" spans="1:16" ht="20.100000000000001" customHeight="1" x14ac:dyDescent="0.25">
      <c r="A73" s="38" t="s">
        <v>183</v>
      </c>
      <c r="B73" s="19">
        <v>41385.849999999991</v>
      </c>
      <c r="C73" s="140">
        <v>37623.760000000009</v>
      </c>
      <c r="D73" s="247">
        <f t="shared" si="28"/>
        <v>5.642485756714264E-2</v>
      </c>
      <c r="E73" s="215">
        <f t="shared" si="29"/>
        <v>4.400123214527573E-2</v>
      </c>
      <c r="F73" s="52">
        <f t="shared" si="26"/>
        <v>-9.0902808568628715E-2</v>
      </c>
      <c r="H73" s="19">
        <v>17644.417999999994</v>
      </c>
      <c r="I73" s="140">
        <v>15685.621000000003</v>
      </c>
      <c r="J73" s="214">
        <f t="shared" si="31"/>
        <v>7.3628030961147117E-2</v>
      </c>
      <c r="K73" s="215">
        <f t="shared" si="30"/>
        <v>5.8593762928359772E-2</v>
      </c>
      <c r="L73" s="52">
        <f t="shared" si="32"/>
        <v>-0.11101510970778362</v>
      </c>
      <c r="N73" s="40">
        <f t="shared" si="27"/>
        <v>4.2633938894573866</v>
      </c>
      <c r="O73" s="143">
        <f t="shared" si="27"/>
        <v>4.1690732133098871</v>
      </c>
      <c r="P73" s="52">
        <f t="shared" si="33"/>
        <v>-2.2123378367815773E-2</v>
      </c>
    </row>
    <row r="74" spans="1:16" ht="20.100000000000001" customHeight="1" x14ac:dyDescent="0.25">
      <c r="A74" s="38" t="s">
        <v>181</v>
      </c>
      <c r="B74" s="19">
        <v>22408.57</v>
      </c>
      <c r="C74" s="140">
        <v>25719.180000000008</v>
      </c>
      <c r="D74" s="247">
        <f t="shared" si="28"/>
        <v>3.0551513875717081E-2</v>
      </c>
      <c r="E74" s="215">
        <f t="shared" si="29"/>
        <v>3.0078748369810265E-2</v>
      </c>
      <c r="F74" s="52">
        <f t="shared" si="26"/>
        <v>0.14773856609324057</v>
      </c>
      <c r="H74" s="19">
        <v>8566.2049999999981</v>
      </c>
      <c r="I74" s="140">
        <v>9616.5389999999934</v>
      </c>
      <c r="J74" s="214">
        <f t="shared" si="31"/>
        <v>3.5745741625455338E-2</v>
      </c>
      <c r="K74" s="215">
        <f t="shared" si="30"/>
        <v>3.5922658488135438E-2</v>
      </c>
      <c r="L74" s="52">
        <f t="shared" si="32"/>
        <v>0.12261368949260443</v>
      </c>
      <c r="N74" s="40">
        <f t="shared" si="27"/>
        <v>3.8227361228315764</v>
      </c>
      <c r="O74" s="143">
        <f t="shared" si="27"/>
        <v>3.7390535001504679</v>
      </c>
      <c r="P74" s="52">
        <f t="shared" si="33"/>
        <v>-2.1890766192651328E-2</v>
      </c>
    </row>
    <row r="75" spans="1:16" ht="20.100000000000001" customHeight="1" x14ac:dyDescent="0.25">
      <c r="A75" s="38" t="s">
        <v>185</v>
      </c>
      <c r="B75" s="19">
        <v>27830.039999999994</v>
      </c>
      <c r="C75" s="140">
        <v>27718.699999999983</v>
      </c>
      <c r="D75" s="247">
        <f t="shared" si="28"/>
        <v>3.7943066122548705E-2</v>
      </c>
      <c r="E75" s="215">
        <f t="shared" si="29"/>
        <v>3.2417200021083836E-2</v>
      </c>
      <c r="F75" s="52">
        <f t="shared" si="26"/>
        <v>-4.0007128987242235E-3</v>
      </c>
      <c r="H75" s="19">
        <v>7906.2940000000017</v>
      </c>
      <c r="I75" s="140">
        <v>8240.5820000000003</v>
      </c>
      <c r="J75" s="214">
        <f t="shared" si="31"/>
        <v>3.2992012511828504E-2</v>
      </c>
      <c r="K75" s="215">
        <f t="shared" si="30"/>
        <v>3.0782760089620217E-2</v>
      </c>
      <c r="L75" s="52">
        <f t="shared" si="32"/>
        <v>4.2281250861655101E-2</v>
      </c>
      <c r="N75" s="40">
        <f t="shared" si="27"/>
        <v>2.8409208179363032</v>
      </c>
      <c r="O75" s="143">
        <f t="shared" si="27"/>
        <v>2.9729323525273572</v>
      </c>
      <c r="P75" s="52">
        <f t="shared" si="33"/>
        <v>4.6467868360706217E-2</v>
      </c>
    </row>
    <row r="76" spans="1:16" ht="20.100000000000001" customHeight="1" x14ac:dyDescent="0.25">
      <c r="A76" s="38" t="s">
        <v>184</v>
      </c>
      <c r="B76" s="19">
        <v>1968.1000000000001</v>
      </c>
      <c r="C76" s="140">
        <v>1990.8900000000003</v>
      </c>
      <c r="D76" s="247">
        <f t="shared" si="28"/>
        <v>2.6832785161569343E-3</v>
      </c>
      <c r="E76" s="215">
        <f t="shared" si="29"/>
        <v>2.3283588101164791E-3</v>
      </c>
      <c r="F76" s="52">
        <f t="shared" si="26"/>
        <v>1.1579696153650825E-2</v>
      </c>
      <c r="H76" s="19">
        <v>3878.2729999999992</v>
      </c>
      <c r="I76" s="140">
        <v>4084.965999999999</v>
      </c>
      <c r="J76" s="214">
        <f t="shared" si="31"/>
        <v>1.6183566072838503E-2</v>
      </c>
      <c r="K76" s="215">
        <f t="shared" si="30"/>
        <v>1.525942322426444E-2</v>
      </c>
      <c r="L76" s="52">
        <f t="shared" si="32"/>
        <v>5.329511357245862E-2</v>
      </c>
      <c r="N76" s="40">
        <f t="shared" si="27"/>
        <v>19.705670443575016</v>
      </c>
      <c r="O76" s="143">
        <f t="shared" si="27"/>
        <v>20.518290814660773</v>
      </c>
      <c r="P76" s="52">
        <f t="shared" si="33"/>
        <v>4.1237895123264354E-2</v>
      </c>
    </row>
    <row r="77" spans="1:16" ht="20.100000000000001" customHeight="1" x14ac:dyDescent="0.25">
      <c r="A77" s="38" t="s">
        <v>188</v>
      </c>
      <c r="B77" s="19">
        <v>10948.739999999998</v>
      </c>
      <c r="C77" s="140">
        <v>8751.340000000002</v>
      </c>
      <c r="D77" s="247">
        <f t="shared" si="28"/>
        <v>1.4927350653416018E-2</v>
      </c>
      <c r="E77" s="215">
        <f t="shared" si="29"/>
        <v>1.0234749076706774E-2</v>
      </c>
      <c r="F77" s="52">
        <f t="shared" si="26"/>
        <v>-0.20069889320597589</v>
      </c>
      <c r="H77" s="19">
        <v>4546.9219999999987</v>
      </c>
      <c r="I77" s="140">
        <v>3729.918000000001</v>
      </c>
      <c r="J77" s="214">
        <f t="shared" si="31"/>
        <v>1.8973757807932288E-2</v>
      </c>
      <c r="K77" s="215">
        <f t="shared" si="30"/>
        <v>1.3933138575401117E-2</v>
      </c>
      <c r="L77" s="52">
        <f t="shared" si="32"/>
        <v>-0.17968287118186718</v>
      </c>
      <c r="N77" s="40">
        <f t="shared" si="27"/>
        <v>4.1529180526709002</v>
      </c>
      <c r="O77" s="143">
        <f t="shared" si="27"/>
        <v>4.262110716758805</v>
      </c>
      <c r="P77" s="52">
        <f t="shared" si="33"/>
        <v>2.6292997526806212E-2</v>
      </c>
    </row>
    <row r="78" spans="1:16" ht="20.100000000000001" customHeight="1" x14ac:dyDescent="0.25">
      <c r="A78" s="38" t="s">
        <v>186</v>
      </c>
      <c r="B78" s="19">
        <v>10227.459999999997</v>
      </c>
      <c r="C78" s="140">
        <v>10316.220000000001</v>
      </c>
      <c r="D78" s="247">
        <f t="shared" si="28"/>
        <v>1.3943968138231995E-2</v>
      </c>
      <c r="E78" s="215">
        <f t="shared" si="29"/>
        <v>1.2064886419691608E-2</v>
      </c>
      <c r="F78" s="52">
        <f t="shared" si="26"/>
        <v>8.6785966408085558E-3</v>
      </c>
      <c r="H78" s="19">
        <v>3803.927999999999</v>
      </c>
      <c r="I78" s="140">
        <v>3672.3279999999986</v>
      </c>
      <c r="J78" s="214">
        <f t="shared" si="31"/>
        <v>1.587333334304223E-2</v>
      </c>
      <c r="K78" s="215">
        <f t="shared" si="30"/>
        <v>1.3718010668954546E-2</v>
      </c>
      <c r="L78" s="52">
        <f t="shared" si="32"/>
        <v>-3.4595817796761769E-2</v>
      </c>
      <c r="N78" s="40">
        <f t="shared" si="27"/>
        <v>3.7193281616354401</v>
      </c>
      <c r="O78" s="143">
        <f t="shared" si="27"/>
        <v>3.5597612303731392</v>
      </c>
      <c r="P78" s="52">
        <f t="shared" si="33"/>
        <v>-4.2902084550704753E-2</v>
      </c>
    </row>
    <row r="79" spans="1:16" ht="20.100000000000001" customHeight="1" x14ac:dyDescent="0.25">
      <c r="A79" s="38" t="s">
        <v>189</v>
      </c>
      <c r="B79" s="19">
        <v>9444.3599999999969</v>
      </c>
      <c r="C79" s="140">
        <v>15337.149999999998</v>
      </c>
      <c r="D79" s="247">
        <f t="shared" si="28"/>
        <v>1.2876301146716068E-2</v>
      </c>
      <c r="E79" s="215">
        <f t="shared" si="29"/>
        <v>1.7936896726879911E-2</v>
      </c>
      <c r="F79" s="52">
        <f t="shared" si="26"/>
        <v>0.62394804941785387</v>
      </c>
      <c r="H79" s="19">
        <v>2138.5379999999996</v>
      </c>
      <c r="I79" s="140">
        <v>3224.7020000000011</v>
      </c>
      <c r="J79" s="214">
        <f t="shared" si="31"/>
        <v>8.9238614770739202E-3</v>
      </c>
      <c r="K79" s="215">
        <f t="shared" si="30"/>
        <v>1.2045900159299249E-2</v>
      </c>
      <c r="L79" s="52">
        <f t="shared" si="32"/>
        <v>0.50790025709152786</v>
      </c>
      <c r="N79" s="40">
        <f t="shared" si="27"/>
        <v>2.2643545989352378</v>
      </c>
      <c r="O79" s="143">
        <f t="shared" si="27"/>
        <v>2.1025431713193141</v>
      </c>
      <c r="P79" s="52">
        <f t="shared" si="33"/>
        <v>-7.1460286163665315E-2</v>
      </c>
    </row>
    <row r="80" spans="1:16" ht="20.100000000000001" customHeight="1" x14ac:dyDescent="0.25">
      <c r="A80" s="38" t="s">
        <v>190</v>
      </c>
      <c r="B80" s="19">
        <v>4996.7999999999993</v>
      </c>
      <c r="C80" s="140">
        <v>5536.2000000000016</v>
      </c>
      <c r="D80" s="247">
        <f t="shared" si="28"/>
        <v>6.8125634314988902E-3</v>
      </c>
      <c r="E80" s="215">
        <f t="shared" si="29"/>
        <v>6.474621925152497E-3</v>
      </c>
      <c r="F80" s="52">
        <f t="shared" si="26"/>
        <v>0.10794908741594669</v>
      </c>
      <c r="H80" s="19">
        <v>2680.326</v>
      </c>
      <c r="I80" s="140">
        <v>3177.5329999999999</v>
      </c>
      <c r="J80" s="214">
        <f t="shared" si="31"/>
        <v>1.1184677540169797E-2</v>
      </c>
      <c r="K80" s="215">
        <f t="shared" si="30"/>
        <v>1.1869699981852154E-2</v>
      </c>
      <c r="L80" s="52">
        <f t="shared" si="32"/>
        <v>0.18550243515154496</v>
      </c>
      <c r="N80" s="40">
        <f t="shared" si="27"/>
        <v>5.3640850144092225</v>
      </c>
      <c r="O80" s="143">
        <f t="shared" si="27"/>
        <v>5.7395560131498122</v>
      </c>
      <c r="P80" s="52">
        <f t="shared" si="33"/>
        <v>6.9997212522170019E-2</v>
      </c>
    </row>
    <row r="81" spans="1:16" ht="20.100000000000001" customHeight="1" x14ac:dyDescent="0.25">
      <c r="A81" s="38" t="s">
        <v>191</v>
      </c>
      <c r="B81" s="19">
        <v>8985.7699999999986</v>
      </c>
      <c r="C81" s="140">
        <v>13583.959999999995</v>
      </c>
      <c r="D81" s="247">
        <f t="shared" si="28"/>
        <v>1.2251066303606265E-2</v>
      </c>
      <c r="E81" s="215">
        <f t="shared" si="29"/>
        <v>1.5886529613524523E-2</v>
      </c>
      <c r="F81" s="52">
        <f t="shared" si="26"/>
        <v>0.51171908473063499</v>
      </c>
      <c r="H81" s="19">
        <v>1990.0360000000007</v>
      </c>
      <c r="I81" s="140">
        <v>3085.7009999999996</v>
      </c>
      <c r="J81" s="214">
        <f t="shared" si="31"/>
        <v>8.3041805188358991E-3</v>
      </c>
      <c r="K81" s="215">
        <f t="shared" si="30"/>
        <v>1.1526660810037588E-2</v>
      </c>
      <c r="L81" s="52">
        <f t="shared" si="32"/>
        <v>0.55057546697647597</v>
      </c>
      <c r="N81" s="40">
        <f t="shared" si="27"/>
        <v>2.2146527231389195</v>
      </c>
      <c r="O81" s="143">
        <f t="shared" si="27"/>
        <v>2.2715769186599495</v>
      </c>
      <c r="P81" s="52">
        <f t="shared" si="33"/>
        <v>2.5703440962224079E-2</v>
      </c>
    </row>
    <row r="82" spans="1:16" ht="20.100000000000001" customHeight="1" x14ac:dyDescent="0.25">
      <c r="A82" s="38" t="s">
        <v>196</v>
      </c>
      <c r="B82" s="19">
        <v>4300.0300000000007</v>
      </c>
      <c r="C82" s="140">
        <v>6600.3700000000008</v>
      </c>
      <c r="D82" s="247">
        <f t="shared" si="28"/>
        <v>5.8625974888625084E-3</v>
      </c>
      <c r="E82" s="215">
        <f t="shared" si="29"/>
        <v>7.719175664917954E-3</v>
      </c>
      <c r="F82" s="52">
        <f t="shared" si="26"/>
        <v>0.53495905842517377</v>
      </c>
      <c r="H82" s="19">
        <v>1471.6560000000002</v>
      </c>
      <c r="I82" s="140">
        <v>2039.6900000000003</v>
      </c>
      <c r="J82" s="214">
        <f t="shared" si="31"/>
        <v>6.1410432201367019E-3</v>
      </c>
      <c r="K82" s="215">
        <f t="shared" si="30"/>
        <v>7.6192783382529857E-3</v>
      </c>
      <c r="L82" s="52">
        <f t="shared" si="32"/>
        <v>0.3859828655609735</v>
      </c>
      <c r="N82" s="40">
        <f t="shared" si="27"/>
        <v>3.4224319365213729</v>
      </c>
      <c r="O82" s="143">
        <f t="shared" si="27"/>
        <v>3.0902661517460386</v>
      </c>
      <c r="P82" s="52">
        <f t="shared" si="33"/>
        <v>-9.7055483041382021E-2</v>
      </c>
    </row>
    <row r="83" spans="1:16" ht="20.100000000000001" customHeight="1" x14ac:dyDescent="0.25">
      <c r="A83" s="38" t="s">
        <v>198</v>
      </c>
      <c r="B83" s="19">
        <v>4928.2400000000007</v>
      </c>
      <c r="C83" s="140">
        <v>6293.3799999999992</v>
      </c>
      <c r="D83" s="247">
        <f t="shared" si="28"/>
        <v>6.7190897385627007E-3</v>
      </c>
      <c r="E83" s="215">
        <f t="shared" si="29"/>
        <v>7.3601488622730762E-3</v>
      </c>
      <c r="F83" s="52">
        <f t="shared" si="26"/>
        <v>0.27700355502167068</v>
      </c>
      <c r="H83" s="19">
        <v>1327.961</v>
      </c>
      <c r="I83" s="140">
        <v>1831.7029999999997</v>
      </c>
      <c r="J83" s="214">
        <f t="shared" si="31"/>
        <v>5.5414212938729931E-3</v>
      </c>
      <c r="K83" s="215">
        <f t="shared" si="30"/>
        <v>6.8423412332329937E-3</v>
      </c>
      <c r="L83" s="52">
        <f t="shared" si="32"/>
        <v>0.37933493528800899</v>
      </c>
      <c r="N83" s="40">
        <f t="shared" si="27"/>
        <v>2.694594824927357</v>
      </c>
      <c r="O83" s="143">
        <f t="shared" si="27"/>
        <v>2.9105234389151775</v>
      </c>
      <c r="P83" s="52">
        <f t="shared" si="33"/>
        <v>8.0133982293104741E-2</v>
      </c>
    </row>
    <row r="84" spans="1:16" ht="20.100000000000001" customHeight="1" x14ac:dyDescent="0.25">
      <c r="A84" s="38" t="s">
        <v>192</v>
      </c>
      <c r="B84" s="19">
        <v>5325.3100000000013</v>
      </c>
      <c r="C84" s="140">
        <v>6962.6900000000032</v>
      </c>
      <c r="D84" s="247">
        <f t="shared" si="28"/>
        <v>7.2604491209164604E-3</v>
      </c>
      <c r="E84" s="215">
        <f t="shared" si="29"/>
        <v>8.142911262606127E-3</v>
      </c>
      <c r="F84" s="52">
        <f t="shared" si="26"/>
        <v>0.30747130214015739</v>
      </c>
      <c r="H84" s="19">
        <v>1459.0440000000003</v>
      </c>
      <c r="I84" s="140">
        <v>1775.1920000000002</v>
      </c>
      <c r="J84" s="214">
        <f t="shared" si="31"/>
        <v>6.0884148633112188E-3</v>
      </c>
      <c r="K84" s="215">
        <f t="shared" si="30"/>
        <v>6.6312439399320456E-3</v>
      </c>
      <c r="L84" s="52">
        <f t="shared" si="32"/>
        <v>0.2166816079569909</v>
      </c>
      <c r="N84" s="40">
        <f t="shared" si="27"/>
        <v>2.7398292305987821</v>
      </c>
      <c r="O84" s="143">
        <f t="shared" si="27"/>
        <v>2.5495778212156499</v>
      </c>
      <c r="P84" s="52">
        <f t="shared" si="33"/>
        <v>-6.943914870984616E-2</v>
      </c>
    </row>
    <row r="85" spans="1:16" ht="20.100000000000001" customHeight="1" x14ac:dyDescent="0.25">
      <c r="A85" s="38" t="s">
        <v>194</v>
      </c>
      <c r="B85" s="19">
        <v>5004</v>
      </c>
      <c r="C85" s="140">
        <v>5074.9400000000023</v>
      </c>
      <c r="D85" s="247">
        <f t="shared" si="28"/>
        <v>6.8223798053194951E-3</v>
      </c>
      <c r="E85" s="215">
        <f t="shared" si="29"/>
        <v>5.9351753536421043E-3</v>
      </c>
      <c r="F85" s="52">
        <f t="shared" si="26"/>
        <v>1.4176658673062016E-2</v>
      </c>
      <c r="H85" s="19">
        <v>1737.9180000000003</v>
      </c>
      <c r="I85" s="140">
        <v>1635.069</v>
      </c>
      <c r="J85" s="214">
        <f t="shared" si="31"/>
        <v>7.2521224736307515E-3</v>
      </c>
      <c r="K85" s="215">
        <f t="shared" si="30"/>
        <v>6.107813350680235E-3</v>
      </c>
      <c r="L85" s="52">
        <f t="shared" si="32"/>
        <v>-5.9179431940977863E-2</v>
      </c>
      <c r="N85" s="40">
        <f t="shared" si="27"/>
        <v>3.4730575539568354</v>
      </c>
      <c r="O85" s="143">
        <f t="shared" si="27"/>
        <v>3.2218489282631895</v>
      </c>
      <c r="P85" s="52">
        <f t="shared" si="33"/>
        <v>-7.233068320663022E-2</v>
      </c>
    </row>
    <row r="86" spans="1:16" ht="20.100000000000001" customHeight="1" x14ac:dyDescent="0.25">
      <c r="A86" s="38" t="s">
        <v>202</v>
      </c>
      <c r="B86" s="19">
        <v>3664.9400000000005</v>
      </c>
      <c r="C86" s="140">
        <v>5007.9499999999989</v>
      </c>
      <c r="D86" s="247">
        <f t="shared" si="28"/>
        <v>4.9967251486226286E-3</v>
      </c>
      <c r="E86" s="215">
        <f t="shared" si="29"/>
        <v>5.8568301127248706E-3</v>
      </c>
      <c r="F86" s="52">
        <f t="shared" si="26"/>
        <v>0.36644801824859297</v>
      </c>
      <c r="H86" s="19">
        <v>803.02599999999973</v>
      </c>
      <c r="I86" s="140">
        <v>1088.924</v>
      </c>
      <c r="J86" s="214">
        <f t="shared" si="31"/>
        <v>3.3509307697542718E-3</v>
      </c>
      <c r="K86" s="215">
        <f t="shared" si="30"/>
        <v>4.0676843271300013E-3</v>
      </c>
      <c r="L86" s="52">
        <f t="shared" si="32"/>
        <v>0.35602583228936591</v>
      </c>
      <c r="N86" s="40">
        <f t="shared" si="27"/>
        <v>2.1911027192805328</v>
      </c>
      <c r="O86" s="143">
        <f t="shared" si="27"/>
        <v>2.1743907187571763</v>
      </c>
      <c r="P86" s="52">
        <f t="shared" si="33"/>
        <v>-7.6272099780169394E-3</v>
      </c>
    </row>
    <row r="87" spans="1:16" ht="20.100000000000001" customHeight="1" x14ac:dyDescent="0.25">
      <c r="A87" s="38" t="s">
        <v>200</v>
      </c>
      <c r="B87" s="19">
        <v>3422.3000000000006</v>
      </c>
      <c r="C87" s="140">
        <v>2625.84</v>
      </c>
      <c r="D87" s="247">
        <f t="shared" si="28"/>
        <v>4.6659133508682874E-3</v>
      </c>
      <c r="E87" s="215">
        <f t="shared" si="29"/>
        <v>3.0709369668621847E-3</v>
      </c>
      <c r="F87" s="52">
        <f t="shared" si="26"/>
        <v>-0.23272652894252413</v>
      </c>
      <c r="H87" s="19">
        <v>1149.902</v>
      </c>
      <c r="I87" s="140">
        <v>823.822</v>
      </c>
      <c r="J87" s="214">
        <f t="shared" si="31"/>
        <v>4.7984025349141601E-3</v>
      </c>
      <c r="K87" s="215">
        <f t="shared" si="30"/>
        <v>3.0773936819694417E-3</v>
      </c>
      <c r="L87" s="52">
        <f t="shared" si="32"/>
        <v>-0.2835719913523066</v>
      </c>
      <c r="N87" s="40">
        <f t="shared" si="27"/>
        <v>3.3600268825059167</v>
      </c>
      <c r="O87" s="143">
        <f t="shared" si="27"/>
        <v>3.1373655668281386</v>
      </c>
      <c r="P87" s="52">
        <f t="shared" si="33"/>
        <v>-6.6267718522453237E-2</v>
      </c>
    </row>
    <row r="88" spans="1:16" ht="20.100000000000001" customHeight="1" x14ac:dyDescent="0.25">
      <c r="A88" s="38" t="s">
        <v>199</v>
      </c>
      <c r="B88" s="19">
        <v>3364.16</v>
      </c>
      <c r="C88" s="140">
        <v>5507.09</v>
      </c>
      <c r="D88" s="247">
        <f t="shared" si="28"/>
        <v>4.5866461322669125E-3</v>
      </c>
      <c r="E88" s="215">
        <f t="shared" si="29"/>
        <v>6.440577590727946E-3</v>
      </c>
      <c r="F88" s="52">
        <f t="shared" ref="F88:F94" si="34">(C88-B88)/B88</f>
        <v>0.63698813373918017</v>
      </c>
      <c r="H88" s="19">
        <v>706.65200000000016</v>
      </c>
      <c r="I88" s="140">
        <v>777.96599999999989</v>
      </c>
      <c r="J88" s="214">
        <f t="shared" si="31"/>
        <v>2.948773676454308E-3</v>
      </c>
      <c r="K88" s="215">
        <f t="shared" si="30"/>
        <v>2.9060982265429161E-3</v>
      </c>
      <c r="L88" s="52">
        <f t="shared" ref="L88:L95" si="35">(I88-H88)/H88</f>
        <v>0.10091813226312205</v>
      </c>
      <c r="N88" s="40">
        <f t="shared" si="27"/>
        <v>2.100530295824218</v>
      </c>
      <c r="O88" s="143">
        <f t="shared" si="27"/>
        <v>1.4126625858665824</v>
      </c>
      <c r="P88" s="52">
        <f t="shared" si="33"/>
        <v>-0.32747335819202078</v>
      </c>
    </row>
    <row r="89" spans="1:16" ht="20.100000000000001" customHeight="1" x14ac:dyDescent="0.25">
      <c r="A89" s="38" t="s">
        <v>195</v>
      </c>
      <c r="B89" s="19">
        <v>2755.9</v>
      </c>
      <c r="C89" s="140">
        <v>2718.56</v>
      </c>
      <c r="D89" s="247">
        <f t="shared" si="28"/>
        <v>3.7573534183613102E-3</v>
      </c>
      <c r="E89" s="215">
        <f t="shared" si="29"/>
        <v>3.1793736102096321E-3</v>
      </c>
      <c r="F89" s="52">
        <f t="shared" si="34"/>
        <v>-1.3549112812511392E-2</v>
      </c>
      <c r="H89" s="19">
        <v>613.18799999999999</v>
      </c>
      <c r="I89" s="140">
        <v>663.85699999999974</v>
      </c>
      <c r="J89" s="214">
        <f t="shared" si="31"/>
        <v>2.5587596626312015E-3</v>
      </c>
      <c r="K89" s="215">
        <f t="shared" si="30"/>
        <v>2.4798431427313023E-3</v>
      </c>
      <c r="L89" s="52">
        <f t="shared" si="35"/>
        <v>8.2632080210310307E-2</v>
      </c>
      <c r="N89" s="40">
        <f t="shared" si="27"/>
        <v>2.2250009071446715</v>
      </c>
      <c r="O89" s="143">
        <f t="shared" si="27"/>
        <v>2.4419435289270783</v>
      </c>
      <c r="P89" s="52">
        <f t="shared" si="33"/>
        <v>9.7502262172471585E-2</v>
      </c>
    </row>
    <row r="90" spans="1:16" ht="20.100000000000001" customHeight="1" x14ac:dyDescent="0.25">
      <c r="A90" s="38" t="s">
        <v>219</v>
      </c>
      <c r="B90" s="19">
        <v>669.40000000000009</v>
      </c>
      <c r="C90" s="140">
        <v>960.14999999999975</v>
      </c>
      <c r="D90" s="247">
        <f t="shared" si="28"/>
        <v>9.1265008826556162E-4</v>
      </c>
      <c r="E90" s="215">
        <f t="shared" si="29"/>
        <v>1.1229016728866671E-3</v>
      </c>
      <c r="F90" s="52">
        <f t="shared" si="34"/>
        <v>0.4343441888258136</v>
      </c>
      <c r="H90" s="19">
        <v>322.75900000000001</v>
      </c>
      <c r="I90" s="140">
        <v>577.95699999999999</v>
      </c>
      <c r="J90" s="214">
        <f t="shared" si="31"/>
        <v>1.3468344291655806E-3</v>
      </c>
      <c r="K90" s="215">
        <f t="shared" si="30"/>
        <v>2.158963004447578E-3</v>
      </c>
      <c r="L90" s="52">
        <f t="shared" si="35"/>
        <v>0.79067663488856998</v>
      </c>
      <c r="N90" s="40">
        <f t="shared" si="27"/>
        <v>4.8216163728712278</v>
      </c>
      <c r="O90" s="143">
        <f t="shared" si="27"/>
        <v>6.0194448784044177</v>
      </c>
      <c r="P90" s="52">
        <f t="shared" si="33"/>
        <v>0.24842882819810364</v>
      </c>
    </row>
    <row r="91" spans="1:16" ht="20.100000000000001" customHeight="1" x14ac:dyDescent="0.25">
      <c r="A91" s="38" t="s">
        <v>193</v>
      </c>
      <c r="B91" s="19">
        <v>2062.4599999999996</v>
      </c>
      <c r="C91" s="140">
        <v>1273.1899999999996</v>
      </c>
      <c r="D91" s="247">
        <f t="shared" si="28"/>
        <v>2.8119275486169549E-3</v>
      </c>
      <c r="E91" s="215">
        <f t="shared" si="29"/>
        <v>1.4890039899000944E-3</v>
      </c>
      <c r="F91" s="52">
        <f t="shared" si="34"/>
        <v>-0.38268378538250447</v>
      </c>
      <c r="H91" s="19">
        <v>703.47899999999993</v>
      </c>
      <c r="I91" s="140">
        <v>505.48900000000003</v>
      </c>
      <c r="J91" s="214">
        <f t="shared" si="31"/>
        <v>2.9355331296570296E-3</v>
      </c>
      <c r="K91" s="215">
        <f t="shared" si="30"/>
        <v>1.8882582097893127E-3</v>
      </c>
      <c r="L91" s="52">
        <f t="shared" si="35"/>
        <v>-0.28144408006493432</v>
      </c>
      <c r="N91" s="40">
        <f t="shared" si="27"/>
        <v>3.4108734229997189</v>
      </c>
      <c r="O91" s="143">
        <f t="shared" si="27"/>
        <v>3.9702558141361477</v>
      </c>
      <c r="P91" s="52">
        <f t="shared" ref="P91:P93" si="36">(O91-N91)/N91</f>
        <v>0.16399975072791639</v>
      </c>
    </row>
    <row r="92" spans="1:16" ht="20.100000000000001" customHeight="1" x14ac:dyDescent="0.25">
      <c r="A92" s="38" t="s">
        <v>220</v>
      </c>
      <c r="B92" s="19">
        <v>1485.1599999999999</v>
      </c>
      <c r="C92" s="140">
        <v>1714.7300000000005</v>
      </c>
      <c r="D92" s="247">
        <f t="shared" si="28"/>
        <v>2.0248452421399482E-3</v>
      </c>
      <c r="E92" s="215">
        <f t="shared" si="29"/>
        <v>2.0053878930885337E-3</v>
      </c>
      <c r="F92" s="52">
        <f t="shared" si="34"/>
        <v>0.15457593794608032</v>
      </c>
      <c r="H92" s="19">
        <v>412.71499999999986</v>
      </c>
      <c r="I92" s="140">
        <v>502.13299999999998</v>
      </c>
      <c r="J92" s="214">
        <f t="shared" si="31"/>
        <v>1.7222099815437288E-3</v>
      </c>
      <c r="K92" s="215">
        <f t="shared" si="30"/>
        <v>1.8757218448989727E-3</v>
      </c>
      <c r="L92" s="52">
        <f t="shared" si="35"/>
        <v>0.21665798432332276</v>
      </c>
      <c r="N92" s="40">
        <f t="shared" si="27"/>
        <v>2.7789261763042363</v>
      </c>
      <c r="O92" s="143">
        <f t="shared" si="27"/>
        <v>2.928350235897196</v>
      </c>
      <c r="P92" s="52">
        <f t="shared" si="36"/>
        <v>5.3770431495118912E-2</v>
      </c>
    </row>
    <row r="93" spans="1:16" ht="20.100000000000001" customHeight="1" x14ac:dyDescent="0.25">
      <c r="A93" s="38" t="s">
        <v>221</v>
      </c>
      <c r="B93" s="19">
        <v>407.13</v>
      </c>
      <c r="C93" s="140">
        <v>402.04</v>
      </c>
      <c r="D93" s="247">
        <f t="shared" si="28"/>
        <v>5.550750379975472E-4</v>
      </c>
      <c r="E93" s="215">
        <f t="shared" si="29"/>
        <v>4.7018839615409652E-4</v>
      </c>
      <c r="F93" s="52">
        <f t="shared" si="34"/>
        <v>-1.2502149190676135E-2</v>
      </c>
      <c r="H93" s="19">
        <v>450.49799999999999</v>
      </c>
      <c r="I93" s="140">
        <v>501.84100000000001</v>
      </c>
      <c r="J93" s="214">
        <f t="shared" si="31"/>
        <v>1.879873889404279E-3</v>
      </c>
      <c r="K93" s="215">
        <f t="shared" si="30"/>
        <v>1.8746310765592889E-3</v>
      </c>
      <c r="L93" s="52">
        <f t="shared" si="35"/>
        <v>0.11396942938703394</v>
      </c>
      <c r="N93" s="40">
        <f t="shared" si="27"/>
        <v>11.0652125856606</v>
      </c>
      <c r="O93" s="143">
        <f t="shared" si="27"/>
        <v>12.482364938812058</v>
      </c>
      <c r="P93" s="52">
        <f t="shared" si="36"/>
        <v>0.12807276337265716</v>
      </c>
    </row>
    <row r="94" spans="1:16" ht="20.100000000000001" customHeight="1" x14ac:dyDescent="0.25">
      <c r="A94" s="38" t="s">
        <v>203</v>
      </c>
      <c r="B94" s="19">
        <v>942.92</v>
      </c>
      <c r="C94" s="140">
        <v>755.48</v>
      </c>
      <c r="D94" s="247">
        <f t="shared" si="28"/>
        <v>1.2855632226282689E-3</v>
      </c>
      <c r="E94" s="215">
        <f t="shared" si="29"/>
        <v>8.8353877605834455E-4</v>
      </c>
      <c r="F94" s="52">
        <f t="shared" si="34"/>
        <v>-0.19878674755016326</v>
      </c>
      <c r="H94" s="19">
        <v>576.7199999999998</v>
      </c>
      <c r="I94" s="140">
        <v>501.42700000000002</v>
      </c>
      <c r="J94" s="214">
        <f t="shared" si="31"/>
        <v>2.406583091372737E-3</v>
      </c>
      <c r="K94" s="215">
        <f t="shared" si="30"/>
        <v>1.8730845762420659E-3</v>
      </c>
      <c r="L94" s="52">
        <f t="shared" si="35"/>
        <v>-0.1305538216118737</v>
      </c>
      <c r="N94" s="40">
        <f t="shared" ref="N94" si="37">(H94/B94)*10</f>
        <v>6.1163195180927312</v>
      </c>
      <c r="O94" s="143">
        <f t="shared" ref="O94" si="38">(I94/C94)*10</f>
        <v>6.6371975432837402</v>
      </c>
      <c r="P94" s="52">
        <f t="shared" ref="P94" si="39">(O94-N94)/N94</f>
        <v>8.5162003660893743E-2</v>
      </c>
    </row>
    <row r="95" spans="1:16" ht="20.100000000000001" customHeight="1" thickBot="1" x14ac:dyDescent="0.3">
      <c r="A95" s="8" t="s">
        <v>17</v>
      </c>
      <c r="B95" s="19">
        <f>B96-SUM(B68:B94)</f>
        <v>23691.85999999952</v>
      </c>
      <c r="C95" s="140">
        <f>C96-SUM(C68:C94)</f>
        <v>20080.620000000345</v>
      </c>
      <c r="D95" s="247">
        <f t="shared" si="28"/>
        <v>3.2301132536861205E-2</v>
      </c>
      <c r="E95" s="215">
        <f t="shared" si="29"/>
        <v>2.3484415758581324E-2</v>
      </c>
      <c r="F95" s="52">
        <f>(C95-B95)/B95</f>
        <v>-0.15242534777764383</v>
      </c>
      <c r="H95" s="19">
        <f>H96-SUM(H68:H94)</f>
        <v>6980.5660000000789</v>
      </c>
      <c r="I95" s="140">
        <f>I96-SUM(I68:I94)</f>
        <v>6318.0350000000617</v>
      </c>
      <c r="J95" s="214">
        <f t="shared" si="31"/>
        <v>2.9129061076105595E-2</v>
      </c>
      <c r="K95" s="215">
        <f t="shared" si="30"/>
        <v>2.3601070366489351E-2</v>
      </c>
      <c r="L95" s="52">
        <f t="shared" si="35"/>
        <v>-9.4910785171289799E-2</v>
      </c>
      <c r="N95" s="40">
        <f t="shared" si="27"/>
        <v>2.9463984676594497</v>
      </c>
      <c r="O95" s="143">
        <f t="shared" si="27"/>
        <v>3.1463346251260931</v>
      </c>
      <c r="P95" s="52">
        <f>(O95-N95)/N95</f>
        <v>6.7857813415667434E-2</v>
      </c>
    </row>
    <row r="96" spans="1:16" ht="26.25" customHeight="1" thickBot="1" x14ac:dyDescent="0.3">
      <c r="A96" s="12" t="s">
        <v>18</v>
      </c>
      <c r="B96" s="17">
        <v>733468.39999999979</v>
      </c>
      <c r="C96" s="145">
        <v>855061.51000000013</v>
      </c>
      <c r="D96" s="243">
        <f>SUM(D68:D95)</f>
        <v>0.99999999999999989</v>
      </c>
      <c r="E96" s="244">
        <f>SUM(E68:E95)</f>
        <v>0.99999999999999989</v>
      </c>
      <c r="F96" s="57">
        <f>(C96-B96)/B96</f>
        <v>0.16577825302357999</v>
      </c>
      <c r="G96" s="1"/>
      <c r="H96" s="17">
        <v>239642.671</v>
      </c>
      <c r="I96" s="145">
        <v>267701.20600000001</v>
      </c>
      <c r="J96" s="255">
        <f t="shared" si="31"/>
        <v>1</v>
      </c>
      <c r="K96" s="244">
        <f t="shared" si="30"/>
        <v>1</v>
      </c>
      <c r="L96" s="57">
        <f>(I96-H96)/H96</f>
        <v>0.11708488677294038</v>
      </c>
      <c r="M96" s="1"/>
      <c r="N96" s="37">
        <f t="shared" si="27"/>
        <v>3.2672528359776654</v>
      </c>
      <c r="O96" s="150">
        <f t="shared" si="27"/>
        <v>3.130783024018938</v>
      </c>
      <c r="P96" s="57">
        <f>(O96-N96)/N96</f>
        <v>-4.1768978040504549E-2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135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59"/>
      <c r="M4" s="370" t="s">
        <v>104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209</v>
      </c>
      <c r="F5" s="357"/>
      <c r="G5" s="362" t="str">
        <f>E5</f>
        <v>jan-out</v>
      </c>
      <c r="H5" s="362"/>
      <c r="I5" s="131" t="s">
        <v>149</v>
      </c>
      <c r="K5" s="356" t="str">
        <f>E5</f>
        <v>jan-out</v>
      </c>
      <c r="L5" s="362"/>
      <c r="M5" s="363" t="str">
        <f>E5</f>
        <v>jan-out</v>
      </c>
      <c r="N5" s="364"/>
      <c r="O5" s="131" t="str">
        <f>I5</f>
        <v>2024/2023</v>
      </c>
      <c r="Q5" s="356" t="str">
        <f>E5</f>
        <v>jan-out</v>
      </c>
      <c r="R5" s="357"/>
      <c r="S5" s="131" t="str">
        <f>O5</f>
        <v>2024/2023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253250.50999999966</v>
      </c>
      <c r="F7" s="145">
        <v>249517.87000000017</v>
      </c>
      <c r="G7" s="243">
        <f>E7/E15</f>
        <v>0.41794543685037827</v>
      </c>
      <c r="H7" s="244">
        <f>F7/F15</f>
        <v>0.36219275969737952</v>
      </c>
      <c r="I7" s="164">
        <f t="shared" ref="I7:I18" si="0">(F7-E7)/E7</f>
        <v>-1.4738923921612222E-2</v>
      </c>
      <c r="J7" s="1"/>
      <c r="K7" s="17">
        <v>69180.009000000064</v>
      </c>
      <c r="L7" s="145">
        <v>67518.609999999971</v>
      </c>
      <c r="M7" s="243">
        <f>K7/K15</f>
        <v>0.33446812516281005</v>
      </c>
      <c r="N7" s="244">
        <f>L7/L15</f>
        <v>0.30025488126342625</v>
      </c>
      <c r="O7" s="164">
        <f t="shared" ref="O7:O18" si="1">(L7-K7)/K7</f>
        <v>-2.4015593869033621E-2</v>
      </c>
      <c r="P7" s="1"/>
      <c r="Q7" s="187">
        <f t="shared" ref="Q7:Q18" si="2">(K7/E7)*10</f>
        <v>2.7316829095428141</v>
      </c>
      <c r="R7" s="188">
        <f t="shared" ref="R7:R18" si="3">(L7/F7)*10</f>
        <v>2.7059629035788069</v>
      </c>
      <c r="S7" s="55">
        <f>(R7-Q7)/Q7</f>
        <v>-9.4154434521508436E-3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236577.70999999967</v>
      </c>
      <c r="F8" s="181">
        <v>246422.40000000017</v>
      </c>
      <c r="G8" s="245">
        <f>E8/E7</f>
        <v>0.93416479200772384</v>
      </c>
      <c r="H8" s="246">
        <f>F8/F7</f>
        <v>0.98759419515724467</v>
      </c>
      <c r="I8" s="206">
        <f t="shared" si="0"/>
        <v>4.1612922874266177E-2</v>
      </c>
      <c r="K8" s="180">
        <v>66780.122000000061</v>
      </c>
      <c r="L8" s="181">
        <v>66813.321999999971</v>
      </c>
      <c r="M8" s="250">
        <f>K8/K7</f>
        <v>0.96530953038760081</v>
      </c>
      <c r="N8" s="246">
        <f>L8/L7</f>
        <v>0.98955416884322711</v>
      </c>
      <c r="O8" s="207">
        <f t="shared" si="1"/>
        <v>4.9715392852845862E-4</v>
      </c>
      <c r="Q8" s="189">
        <f t="shared" si="2"/>
        <v>2.8227562943271431</v>
      </c>
      <c r="R8" s="190">
        <f t="shared" si="3"/>
        <v>2.7113331417923012</v>
      </c>
      <c r="S8" s="182">
        <f t="shared" ref="S8:S18" si="4">(R8-Q8)/Q8</f>
        <v>-3.9473174768494039E-2</v>
      </c>
    </row>
    <row r="9" spans="1:19" ht="24" customHeight="1" x14ac:dyDescent="0.25">
      <c r="A9" s="8"/>
      <c r="B9" t="s">
        <v>37</v>
      </c>
      <c r="E9" s="19">
        <v>12941.590000000004</v>
      </c>
      <c r="F9" s="140">
        <v>3095.4399999999991</v>
      </c>
      <c r="G9" s="247">
        <f>E9/E7</f>
        <v>5.1101930653565206E-2</v>
      </c>
      <c r="H9" s="215">
        <f>F9/F7</f>
        <v>1.2405684610885774E-2</v>
      </c>
      <c r="I9" s="182">
        <f t="shared" si="0"/>
        <v>-0.76081455215317451</v>
      </c>
      <c r="K9" s="19">
        <v>2092.2780000000007</v>
      </c>
      <c r="L9" s="140">
        <v>705.27199999999993</v>
      </c>
      <c r="M9" s="247">
        <f>K9/K7</f>
        <v>3.024396831171269E-2</v>
      </c>
      <c r="N9" s="215">
        <f>L9/L7</f>
        <v>1.0445594185069868E-2</v>
      </c>
      <c r="O9" s="182">
        <f t="shared" si="1"/>
        <v>-0.66291668697945505</v>
      </c>
      <c r="Q9" s="189">
        <f t="shared" si="2"/>
        <v>1.6167086115384586</v>
      </c>
      <c r="R9" s="190">
        <f t="shared" si="3"/>
        <v>2.2784224536737914</v>
      </c>
      <c r="S9" s="182">
        <f t="shared" si="4"/>
        <v>0.40929691189412698</v>
      </c>
    </row>
    <row r="10" spans="1:19" ht="24" customHeight="1" thickBot="1" x14ac:dyDescent="0.3">
      <c r="A10" s="8"/>
      <c r="B10" t="s">
        <v>36</v>
      </c>
      <c r="E10" s="19">
        <v>3731.2100000000005</v>
      </c>
      <c r="F10" s="140">
        <v>0.03</v>
      </c>
      <c r="G10" s="247">
        <f>E10/E7</f>
        <v>1.4733277338711008E-2</v>
      </c>
      <c r="H10" s="215">
        <f>F10/F7</f>
        <v>1.202318695650936E-7</v>
      </c>
      <c r="I10" s="186">
        <f t="shared" si="0"/>
        <v>-0.99999195971280086</v>
      </c>
      <c r="K10" s="19">
        <v>307.60899999999998</v>
      </c>
      <c r="L10" s="140">
        <v>1.6E-2</v>
      </c>
      <c r="M10" s="247">
        <f>K10/K7</f>
        <v>4.4465013006864413E-3</v>
      </c>
      <c r="N10" s="215">
        <f>L10/L7</f>
        <v>2.369717030608303E-7</v>
      </c>
      <c r="O10" s="209">
        <f t="shared" si="1"/>
        <v>-0.99994798591718703</v>
      </c>
      <c r="Q10" s="189">
        <f t="shared" si="2"/>
        <v>0.82442156833842095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352691.05000000022</v>
      </c>
      <c r="F11" s="145">
        <v>439391.18000000034</v>
      </c>
      <c r="G11" s="243">
        <f>E11/E15</f>
        <v>0.58205456314962167</v>
      </c>
      <c r="H11" s="244">
        <f>F11/F15</f>
        <v>0.63780724030262059</v>
      </c>
      <c r="I11" s="164">
        <f t="shared" si="0"/>
        <v>0.2458245821661765</v>
      </c>
      <c r="J11" s="1"/>
      <c r="K11" s="17">
        <v>137655.87100000022</v>
      </c>
      <c r="L11" s="145">
        <v>157352.37199999974</v>
      </c>
      <c r="M11" s="243">
        <f>K11/K15</f>
        <v>0.6655318748371899</v>
      </c>
      <c r="N11" s="244">
        <f>L11/L15</f>
        <v>0.69974511873657386</v>
      </c>
      <c r="O11" s="164">
        <f t="shared" si="1"/>
        <v>0.14308507771527954</v>
      </c>
      <c r="Q11" s="191">
        <f t="shared" si="2"/>
        <v>3.9030157130440402</v>
      </c>
      <c r="R11" s="192">
        <f t="shared" si="3"/>
        <v>3.5811454385588624</v>
      </c>
      <c r="S11" s="57">
        <f t="shared" si="4"/>
        <v>-8.246707114436512E-2</v>
      </c>
    </row>
    <row r="12" spans="1:19" s="3" customFormat="1" ht="24" customHeight="1" x14ac:dyDescent="0.25">
      <c r="A12" s="46"/>
      <c r="B12" s="3" t="s">
        <v>33</v>
      </c>
      <c r="E12" s="31">
        <v>346194.19000000024</v>
      </c>
      <c r="F12" s="141">
        <v>431398.91000000032</v>
      </c>
      <c r="G12" s="247">
        <f>E12/E11</f>
        <v>0.98157917531505268</v>
      </c>
      <c r="H12" s="215">
        <f>F12/F11</f>
        <v>0.98181058163252155</v>
      </c>
      <c r="I12" s="206">
        <f t="shared" si="0"/>
        <v>0.24611828407634465</v>
      </c>
      <c r="K12" s="31">
        <v>135811.3620000002</v>
      </c>
      <c r="L12" s="141">
        <v>155338.88999999975</v>
      </c>
      <c r="M12" s="247">
        <f>K12/K11</f>
        <v>0.98660057877226304</v>
      </c>
      <c r="N12" s="215">
        <f>L12/L11</f>
        <v>0.9872039933405008</v>
      </c>
      <c r="O12" s="206">
        <f t="shared" si="1"/>
        <v>0.14378419973433096</v>
      </c>
      <c r="Q12" s="189">
        <f t="shared" si="2"/>
        <v>3.9229821274585834</v>
      </c>
      <c r="R12" s="190">
        <f t="shared" si="3"/>
        <v>3.6008178602027447</v>
      </c>
      <c r="S12" s="182">
        <f t="shared" si="4"/>
        <v>-8.2122287787363857E-2</v>
      </c>
    </row>
    <row r="13" spans="1:19" ht="24" customHeight="1" x14ac:dyDescent="0.25">
      <c r="A13" s="8"/>
      <c r="B13" s="3" t="s">
        <v>37</v>
      </c>
      <c r="D13" s="3"/>
      <c r="E13" s="19">
        <v>6394.92</v>
      </c>
      <c r="F13" s="140">
        <v>7863.5699999999988</v>
      </c>
      <c r="G13" s="247">
        <f>E13/E11</f>
        <v>1.8131789848367278E-2</v>
      </c>
      <c r="H13" s="215">
        <f>F13/F11</f>
        <v>1.7896513079757297E-2</v>
      </c>
      <c r="I13" s="182">
        <f t="shared" si="0"/>
        <v>0.22965885421553336</v>
      </c>
      <c r="K13" s="19">
        <v>1806.9260000000002</v>
      </c>
      <c r="L13" s="140">
        <v>1965.3400000000004</v>
      </c>
      <c r="M13" s="247">
        <f>K13/K11</f>
        <v>1.3126399817701908E-2</v>
      </c>
      <c r="N13" s="215">
        <f>L13/L11</f>
        <v>1.2490056393938589E-2</v>
      </c>
      <c r="O13" s="182">
        <f t="shared" si="1"/>
        <v>8.7670441401584906E-2</v>
      </c>
      <c r="Q13" s="189">
        <f t="shared" si="2"/>
        <v>2.8255646669543957</v>
      </c>
      <c r="R13" s="190">
        <f t="shared" si="3"/>
        <v>2.4992973929144151</v>
      </c>
      <c r="S13" s="182">
        <f t="shared" si="4"/>
        <v>-0.11546976002911863</v>
      </c>
    </row>
    <row r="14" spans="1:19" ht="24" customHeight="1" thickBot="1" x14ac:dyDescent="0.3">
      <c r="A14" s="8"/>
      <c r="B14" t="s">
        <v>36</v>
      </c>
      <c r="E14" s="19">
        <v>101.94000000000001</v>
      </c>
      <c r="F14" s="140">
        <v>128.70000000000005</v>
      </c>
      <c r="G14" s="247">
        <f>E14/E11</f>
        <v>2.8903483658006051E-4</v>
      </c>
      <c r="H14" s="215">
        <f>F14/F11</f>
        <v>2.9290528772106886E-4</v>
      </c>
      <c r="I14" s="182">
        <f t="shared" si="0"/>
        <v>0.26250735726898206</v>
      </c>
      <c r="K14" s="19">
        <v>37.583000000000006</v>
      </c>
      <c r="L14" s="140">
        <v>48.142000000000003</v>
      </c>
      <c r="M14" s="247">
        <f>K14/K11</f>
        <v>2.7302141003488292E-4</v>
      </c>
      <c r="N14" s="215">
        <f>L14/L11</f>
        <v>3.0595026556066204E-4</v>
      </c>
      <c r="O14" s="182">
        <f t="shared" si="1"/>
        <v>0.28095149402655445</v>
      </c>
      <c r="Q14" s="189">
        <f t="shared" ref="Q14" si="5">(K14/E14)*10</f>
        <v>3.686776535216794</v>
      </c>
      <c r="R14" s="190">
        <f t="shared" ref="R14" si="6">(L14/F14)*10</f>
        <v>3.7406371406371397</v>
      </c>
      <c r="S14" s="182">
        <f t="shared" ref="S14" si="7">(R14-Q14)/Q14</f>
        <v>1.4609132098422255E-2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605941.55999999994</v>
      </c>
      <c r="F15" s="145">
        <v>688909.0500000004</v>
      </c>
      <c r="G15" s="243">
        <f>G7+G11</f>
        <v>1</v>
      </c>
      <c r="H15" s="244">
        <f>H7+H11</f>
        <v>1</v>
      </c>
      <c r="I15" s="164">
        <f t="shared" si="0"/>
        <v>0.13692325378704914</v>
      </c>
      <c r="J15" s="1"/>
      <c r="K15" s="17">
        <v>206835.8800000003</v>
      </c>
      <c r="L15" s="145">
        <v>224870.9819999997</v>
      </c>
      <c r="M15" s="243">
        <f>M7+M11</f>
        <v>1</v>
      </c>
      <c r="N15" s="244">
        <f>N7+N11</f>
        <v>1</v>
      </c>
      <c r="O15" s="164">
        <f t="shared" si="1"/>
        <v>8.71952293770277E-2</v>
      </c>
      <c r="Q15" s="191">
        <f t="shared" si="2"/>
        <v>3.4134625127875418</v>
      </c>
      <c r="R15" s="192">
        <f t="shared" si="3"/>
        <v>3.2641606609754881</v>
      </c>
      <c r="S15" s="57">
        <f t="shared" si="4"/>
        <v>-4.37391215672467E-2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582771.89999999991</v>
      </c>
      <c r="F16" s="181">
        <f t="shared" ref="F16:F17" si="8">F8+F12</f>
        <v>677821.31000000052</v>
      </c>
      <c r="G16" s="245">
        <f>E16/E15</f>
        <v>0.9617625501706798</v>
      </c>
      <c r="H16" s="246">
        <f>F16/F15</f>
        <v>0.98390536457606437</v>
      </c>
      <c r="I16" s="207">
        <f t="shared" si="0"/>
        <v>0.16309882133987694</v>
      </c>
      <c r="J16" s="3"/>
      <c r="K16" s="180">
        <f t="shared" ref="K16:L18" si="9">K8+K12</f>
        <v>202591.48400000026</v>
      </c>
      <c r="L16" s="181">
        <f t="shared" si="9"/>
        <v>222152.21199999971</v>
      </c>
      <c r="M16" s="250">
        <f>K16/K15</f>
        <v>0.97947940173629433</v>
      </c>
      <c r="N16" s="246">
        <f>L16/L15</f>
        <v>0.98790964500702005</v>
      </c>
      <c r="O16" s="207">
        <f t="shared" si="1"/>
        <v>9.6552567826589511E-2</v>
      </c>
      <c r="P16" s="3"/>
      <c r="Q16" s="189">
        <f t="shared" si="2"/>
        <v>3.4763426994335229</v>
      </c>
      <c r="R16" s="190">
        <f t="shared" si="3"/>
        <v>3.27744508357224</v>
      </c>
      <c r="S16" s="182">
        <f t="shared" si="4"/>
        <v>-5.7214616928789479E-2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19336.510000000002</v>
      </c>
      <c r="F17" s="140">
        <f t="shared" si="8"/>
        <v>10959.009999999998</v>
      </c>
      <c r="G17" s="248">
        <f>E17/E15</f>
        <v>3.1911509750214201E-2</v>
      </c>
      <c r="H17" s="215">
        <f>F17/F15</f>
        <v>1.5907774763591787E-2</v>
      </c>
      <c r="I17" s="182">
        <f t="shared" si="0"/>
        <v>-0.43324777842537265</v>
      </c>
      <c r="K17" s="19">
        <f t="shared" si="9"/>
        <v>3899.2040000000006</v>
      </c>
      <c r="L17" s="140">
        <f t="shared" si="9"/>
        <v>2670.6120000000001</v>
      </c>
      <c r="M17" s="247">
        <f>K17/K15</f>
        <v>1.8851680859239679E-2</v>
      </c>
      <c r="N17" s="215">
        <f>L17/L15</f>
        <v>1.1876196636167151E-2</v>
      </c>
      <c r="O17" s="182">
        <f t="shared" si="1"/>
        <v>-0.31508789999189585</v>
      </c>
      <c r="Q17" s="189">
        <f t="shared" si="2"/>
        <v>2.0164983236375127</v>
      </c>
      <c r="R17" s="190">
        <f t="shared" si="3"/>
        <v>2.4369099033580595</v>
      </c>
      <c r="S17" s="182">
        <f t="shared" si="4"/>
        <v>0.20848595547660881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3833.1500000000005</v>
      </c>
      <c r="F18" s="142">
        <f>F10+F14</f>
        <v>128.73000000000005</v>
      </c>
      <c r="G18" s="249">
        <f>E18/E15</f>
        <v>6.32594007910598E-3</v>
      </c>
      <c r="H18" s="221">
        <f>F18/F15</f>
        <v>1.8686066034406134E-4</v>
      </c>
      <c r="I18" s="208">
        <f t="shared" si="0"/>
        <v>-0.96641665470957305</v>
      </c>
      <c r="K18" s="21">
        <f t="shared" si="9"/>
        <v>345.19200000000001</v>
      </c>
      <c r="L18" s="142">
        <f t="shared" si="9"/>
        <v>48.158000000000001</v>
      </c>
      <c r="M18" s="249">
        <f>K18/K15</f>
        <v>1.6689174044657992E-3</v>
      </c>
      <c r="N18" s="221">
        <f>L18/L15</f>
        <v>2.1415835681279707E-4</v>
      </c>
      <c r="O18" s="208">
        <f t="shared" si="1"/>
        <v>-0.86048923497647678</v>
      </c>
      <c r="Q18" s="193">
        <f t="shared" si="2"/>
        <v>0.90054393905795482</v>
      </c>
      <c r="R18" s="194">
        <f t="shared" si="3"/>
        <v>3.7410083119707904</v>
      </c>
      <c r="S18" s="186">
        <f t="shared" si="4"/>
        <v>3.1541652213929745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2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L5</f>
        <v>2024/2023</v>
      </c>
    </row>
    <row r="6" spans="1:16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178</v>
      </c>
      <c r="B7" s="39">
        <v>66504.98000000001</v>
      </c>
      <c r="C7" s="147">
        <v>73179.049999999988</v>
      </c>
      <c r="D7" s="247">
        <f>B7/$B$33</f>
        <v>0.10975477569156998</v>
      </c>
      <c r="E7" s="246">
        <f>C7/$C$33</f>
        <v>0.10622454444458233</v>
      </c>
      <c r="F7" s="52">
        <f>(C7-B7)/B7</f>
        <v>0.1003544396224159</v>
      </c>
      <c r="H7" s="39">
        <v>28116.900000000012</v>
      </c>
      <c r="I7" s="147">
        <v>31179.536000000007</v>
      </c>
      <c r="J7" s="247">
        <f>H7/$H$33</f>
        <v>0.13593821342796053</v>
      </c>
      <c r="K7" s="246">
        <f>I7/$I$33</f>
        <v>0.13865522230876379</v>
      </c>
      <c r="L7" s="52">
        <f t="shared" ref="L7:L33" si="0">(I7-H7)/H7</f>
        <v>0.10892509487176728</v>
      </c>
      <c r="N7" s="27">
        <f t="shared" ref="N7:N33" si="1">(H7/B7)*10</f>
        <v>4.2277886558269788</v>
      </c>
      <c r="O7" s="151">
        <f t="shared" ref="O7:O33" si="2">(I7/C7)*10</f>
        <v>4.2607188806085912</v>
      </c>
      <c r="P7" s="61">
        <f>(O7-N7)/N7</f>
        <v>7.7889950189979412E-3</v>
      </c>
    </row>
    <row r="8" spans="1:16" ht="20.100000000000001" customHeight="1" x14ac:dyDescent="0.25">
      <c r="A8" s="8" t="s">
        <v>177</v>
      </c>
      <c r="B8" s="19">
        <v>78209.489999999991</v>
      </c>
      <c r="C8" s="140">
        <v>81814.739999999991</v>
      </c>
      <c r="D8" s="247">
        <f t="shared" ref="D8:D32" si="3">B8/$B$33</f>
        <v>0.1290710114024857</v>
      </c>
      <c r="E8" s="215">
        <f t="shared" ref="E8:E32" si="4">C8/$C$33</f>
        <v>0.11875985661677692</v>
      </c>
      <c r="F8" s="52">
        <f t="shared" ref="F8:F33" si="5">(C8-B8)/B8</f>
        <v>4.6097347009934481E-2</v>
      </c>
      <c r="H8" s="19">
        <v>28608.707999999991</v>
      </c>
      <c r="I8" s="140">
        <v>29071.27399999999</v>
      </c>
      <c r="J8" s="247">
        <f t="shared" ref="J8:J32" si="6">H8/$H$33</f>
        <v>0.13831598270087381</v>
      </c>
      <c r="K8" s="215">
        <f t="shared" ref="K8:K32" si="7">I8/$I$33</f>
        <v>0.1292797929792471</v>
      </c>
      <c r="L8" s="52">
        <f t="shared" si="0"/>
        <v>1.6168713386147986E-2</v>
      </c>
      <c r="N8" s="27">
        <f t="shared" si="1"/>
        <v>3.6579586441491942</v>
      </c>
      <c r="O8" s="152">
        <f t="shared" si="2"/>
        <v>3.5533051868159693</v>
      </c>
      <c r="P8" s="52">
        <f t="shared" ref="P8:P71" si="8">(O8-N8)/N8</f>
        <v>-2.8609797844657243E-2</v>
      </c>
    </row>
    <row r="9" spans="1:16" ht="20.100000000000001" customHeight="1" x14ac:dyDescent="0.25">
      <c r="A9" s="8" t="s">
        <v>180</v>
      </c>
      <c r="B9" s="19">
        <v>49857.649999999994</v>
      </c>
      <c r="C9" s="140">
        <v>48679.630000000019</v>
      </c>
      <c r="D9" s="247">
        <f t="shared" si="3"/>
        <v>8.2281284683625236E-2</v>
      </c>
      <c r="E9" s="215">
        <f t="shared" si="4"/>
        <v>7.0661911031652175E-2</v>
      </c>
      <c r="F9" s="52">
        <f t="shared" si="5"/>
        <v>-2.362766797071212E-2</v>
      </c>
      <c r="H9" s="19">
        <v>20757.369999999995</v>
      </c>
      <c r="I9" s="140">
        <v>20529.600999999991</v>
      </c>
      <c r="J9" s="247">
        <f t="shared" si="6"/>
        <v>0.10035671760624902</v>
      </c>
      <c r="K9" s="215">
        <f t="shared" si="7"/>
        <v>9.1295020893358309E-2</v>
      </c>
      <c r="L9" s="52">
        <f t="shared" si="0"/>
        <v>-1.0972921906773542E-2</v>
      </c>
      <c r="N9" s="27">
        <f t="shared" si="1"/>
        <v>4.1633269919460698</v>
      </c>
      <c r="O9" s="152">
        <f t="shared" si="2"/>
        <v>4.2172878060083825</v>
      </c>
      <c r="P9" s="52">
        <f t="shared" si="8"/>
        <v>1.296098388781365E-2</v>
      </c>
    </row>
    <row r="10" spans="1:16" ht="20.100000000000001" customHeight="1" x14ac:dyDescent="0.25">
      <c r="A10" s="8" t="s">
        <v>182</v>
      </c>
      <c r="B10" s="19">
        <v>29142.92</v>
      </c>
      <c r="C10" s="140">
        <v>99329.41999999994</v>
      </c>
      <c r="D10" s="247">
        <f t="shared" si="3"/>
        <v>4.8095265160554408E-2</v>
      </c>
      <c r="E10" s="215">
        <f t="shared" si="4"/>
        <v>0.14418364804468739</v>
      </c>
      <c r="F10" s="52">
        <f t="shared" si="5"/>
        <v>2.4083550996262537</v>
      </c>
      <c r="H10" s="19">
        <v>5568.4110000000001</v>
      </c>
      <c r="I10" s="140">
        <v>19798.60500000001</v>
      </c>
      <c r="J10" s="247">
        <f t="shared" si="6"/>
        <v>2.6921881251937545E-2</v>
      </c>
      <c r="K10" s="215">
        <f t="shared" si="7"/>
        <v>8.8044285767382907E-2</v>
      </c>
      <c r="L10" s="52">
        <f t="shared" si="0"/>
        <v>2.5555214943724538</v>
      </c>
      <c r="N10" s="27">
        <f t="shared" si="1"/>
        <v>1.9107251435340042</v>
      </c>
      <c r="O10" s="152">
        <f t="shared" si="2"/>
        <v>1.9932266794671731</v>
      </c>
      <c r="P10" s="52">
        <f t="shared" si="8"/>
        <v>4.3178128582417249E-2</v>
      </c>
    </row>
    <row r="11" spans="1:16" ht="20.100000000000001" customHeight="1" x14ac:dyDescent="0.25">
      <c r="A11" s="8" t="s">
        <v>179</v>
      </c>
      <c r="B11" s="19">
        <v>40614.920000000006</v>
      </c>
      <c r="C11" s="140">
        <v>45623.21</v>
      </c>
      <c r="D11" s="247">
        <f t="shared" si="3"/>
        <v>6.7027783999499879E-2</v>
      </c>
      <c r="E11" s="215">
        <f t="shared" si="4"/>
        <v>6.6225302164342303E-2</v>
      </c>
      <c r="F11" s="52">
        <f t="shared" si="5"/>
        <v>0.12331158106429836</v>
      </c>
      <c r="H11" s="19">
        <v>15003.313999999995</v>
      </c>
      <c r="I11" s="140">
        <v>17155.846000000005</v>
      </c>
      <c r="J11" s="247">
        <f t="shared" si="6"/>
        <v>7.2537288984870538E-2</v>
      </c>
      <c r="K11" s="215">
        <f t="shared" si="7"/>
        <v>7.6291951266526742E-2</v>
      </c>
      <c r="L11" s="52">
        <f t="shared" si="0"/>
        <v>0.14347043593168887</v>
      </c>
      <c r="N11" s="27">
        <f t="shared" si="1"/>
        <v>3.6940400227305616</v>
      </c>
      <c r="O11" s="152">
        <f t="shared" si="2"/>
        <v>3.7603329533366909</v>
      </c>
      <c r="P11" s="52">
        <f t="shared" si="8"/>
        <v>1.7945915636595311E-2</v>
      </c>
    </row>
    <row r="12" spans="1:16" ht="20.100000000000001" customHeight="1" x14ac:dyDescent="0.25">
      <c r="A12" s="8" t="s">
        <v>157</v>
      </c>
      <c r="B12" s="19">
        <v>58557.91</v>
      </c>
      <c r="C12" s="140">
        <v>60307.000000000007</v>
      </c>
      <c r="D12" s="247">
        <f t="shared" si="3"/>
        <v>9.6639534017108827E-2</v>
      </c>
      <c r="E12" s="215">
        <f t="shared" si="4"/>
        <v>8.7539857402076537E-2</v>
      </c>
      <c r="F12" s="52">
        <f t="shared" si="5"/>
        <v>2.9869406199777342E-2</v>
      </c>
      <c r="H12" s="19">
        <v>15201.981</v>
      </c>
      <c r="I12" s="140">
        <v>14958.422</v>
      </c>
      <c r="J12" s="247">
        <f t="shared" si="6"/>
        <v>7.3497794483239606E-2</v>
      </c>
      <c r="K12" s="215">
        <f t="shared" si="7"/>
        <v>6.6520019021396037E-2</v>
      </c>
      <c r="L12" s="52">
        <f t="shared" si="0"/>
        <v>-1.6021530351866594E-2</v>
      </c>
      <c r="N12" s="27">
        <f t="shared" si="1"/>
        <v>2.5960593538942902</v>
      </c>
      <c r="O12" s="152">
        <f t="shared" si="2"/>
        <v>2.4803790604739082</v>
      </c>
      <c r="P12" s="52">
        <f t="shared" si="8"/>
        <v>-4.4559957092988878E-2</v>
      </c>
    </row>
    <row r="13" spans="1:16" ht="20.100000000000001" customHeight="1" x14ac:dyDescent="0.25">
      <c r="A13" s="8" t="s">
        <v>183</v>
      </c>
      <c r="B13" s="19">
        <v>24591.490000000009</v>
      </c>
      <c r="C13" s="140">
        <v>22013.830000000005</v>
      </c>
      <c r="D13" s="247">
        <f t="shared" si="3"/>
        <v>4.0583930239081148E-2</v>
      </c>
      <c r="E13" s="215">
        <f t="shared" si="4"/>
        <v>3.1954624489255887E-2</v>
      </c>
      <c r="F13" s="52">
        <f t="shared" si="5"/>
        <v>-0.10481918745061819</v>
      </c>
      <c r="H13" s="19">
        <v>11742.026000000002</v>
      </c>
      <c r="I13" s="140">
        <v>10303.441999999999</v>
      </c>
      <c r="J13" s="247">
        <f t="shared" si="6"/>
        <v>5.6769773213428971E-2</v>
      </c>
      <c r="K13" s="215">
        <f t="shared" si="7"/>
        <v>4.5819348981186038E-2</v>
      </c>
      <c r="L13" s="52">
        <f t="shared" si="0"/>
        <v>-0.12251582478185642</v>
      </c>
      <c r="N13" s="27">
        <f t="shared" si="1"/>
        <v>4.7748330825013028</v>
      </c>
      <c r="O13" s="152">
        <f t="shared" si="2"/>
        <v>4.680440432219199</v>
      </c>
      <c r="P13" s="52">
        <f t="shared" si="8"/>
        <v>-1.9768785348336416E-2</v>
      </c>
    </row>
    <row r="14" spans="1:16" ht="20.100000000000001" customHeight="1" x14ac:dyDescent="0.25">
      <c r="A14" s="8" t="s">
        <v>156</v>
      </c>
      <c r="B14" s="19">
        <v>42375.510000000017</v>
      </c>
      <c r="C14" s="140">
        <v>45451.610000000008</v>
      </c>
      <c r="D14" s="247">
        <f t="shared" si="3"/>
        <v>6.9933328223929725E-2</v>
      </c>
      <c r="E14" s="215">
        <f t="shared" si="4"/>
        <v>6.5976212680033758E-2</v>
      </c>
      <c r="F14" s="52">
        <f t="shared" si="5"/>
        <v>7.2591456716390904E-2</v>
      </c>
      <c r="H14" s="19">
        <v>9759.649999999996</v>
      </c>
      <c r="I14" s="140">
        <v>10289.762999999999</v>
      </c>
      <c r="J14" s="247">
        <f t="shared" si="6"/>
        <v>4.7185478650996156E-2</v>
      </c>
      <c r="K14" s="215">
        <f t="shared" si="7"/>
        <v>4.5758518544647096E-2</v>
      </c>
      <c r="L14" s="52">
        <f t="shared" si="0"/>
        <v>5.431680439360051E-2</v>
      </c>
      <c r="N14" s="27">
        <f t="shared" si="1"/>
        <v>2.303134522746745</v>
      </c>
      <c r="O14" s="152">
        <f t="shared" si="2"/>
        <v>2.2638940622785415</v>
      </c>
      <c r="P14" s="52">
        <f t="shared" si="8"/>
        <v>-1.7037849973871644E-2</v>
      </c>
    </row>
    <row r="15" spans="1:16" ht="20.100000000000001" customHeight="1" x14ac:dyDescent="0.25">
      <c r="A15" s="8" t="s">
        <v>155</v>
      </c>
      <c r="B15" s="19">
        <v>40759.94000000001</v>
      </c>
      <c r="C15" s="140">
        <v>30935.999999999996</v>
      </c>
      <c r="D15" s="247">
        <f t="shared" si="3"/>
        <v>6.7267114010136547E-2</v>
      </c>
      <c r="E15" s="215">
        <f t="shared" si="4"/>
        <v>4.4905782555766979E-2</v>
      </c>
      <c r="F15" s="52">
        <f t="shared" si="5"/>
        <v>-0.24101949119650351</v>
      </c>
      <c r="H15" s="19">
        <v>10231.449000000001</v>
      </c>
      <c r="I15" s="140">
        <v>8364.7039999999997</v>
      </c>
      <c r="J15" s="247">
        <f t="shared" si="6"/>
        <v>4.9466509388989992E-2</v>
      </c>
      <c r="K15" s="215">
        <f t="shared" si="7"/>
        <v>3.7197791932086652E-2</v>
      </c>
      <c r="L15" s="52">
        <f t="shared" si="0"/>
        <v>-0.18245167424477224</v>
      </c>
      <c r="N15" s="27">
        <f t="shared" si="1"/>
        <v>2.5101727333259074</v>
      </c>
      <c r="O15" s="152">
        <f t="shared" si="2"/>
        <v>2.7038738039824155</v>
      </c>
      <c r="P15" s="52">
        <f t="shared" si="8"/>
        <v>7.7166430853489398E-2</v>
      </c>
    </row>
    <row r="16" spans="1:16" ht="20.100000000000001" customHeight="1" x14ac:dyDescent="0.25">
      <c r="A16" s="8" t="s">
        <v>161</v>
      </c>
      <c r="B16" s="19">
        <v>29137.479999999996</v>
      </c>
      <c r="C16" s="140">
        <v>29717.8</v>
      </c>
      <c r="D16" s="247">
        <f t="shared" si="3"/>
        <v>4.8086287397088243E-2</v>
      </c>
      <c r="E16" s="215">
        <f t="shared" si="4"/>
        <v>4.3137479468443624E-2</v>
      </c>
      <c r="F16" s="52">
        <f t="shared" si="5"/>
        <v>1.9916615987381318E-2</v>
      </c>
      <c r="H16" s="19">
        <v>6468.7340000000022</v>
      </c>
      <c r="I16" s="140">
        <v>7091.5000000000027</v>
      </c>
      <c r="J16" s="247">
        <f t="shared" si="6"/>
        <v>3.1274718873727354E-2</v>
      </c>
      <c r="K16" s="215">
        <f t="shared" si="7"/>
        <v>3.1535860860873573E-2</v>
      </c>
      <c r="L16" s="52">
        <f t="shared" si="0"/>
        <v>9.6273242956040603E-2</v>
      </c>
      <c r="N16" s="27">
        <f t="shared" si="1"/>
        <v>2.2200732527315346</v>
      </c>
      <c r="O16" s="152">
        <f t="shared" si="2"/>
        <v>2.3862802764673035</v>
      </c>
      <c r="P16" s="52">
        <f t="shared" si="8"/>
        <v>7.4865558391494988E-2</v>
      </c>
    </row>
    <row r="17" spans="1:16" ht="20.100000000000001" customHeight="1" x14ac:dyDescent="0.25">
      <c r="A17" s="8" t="s">
        <v>181</v>
      </c>
      <c r="B17" s="19">
        <v>9003.5099999999984</v>
      </c>
      <c r="C17" s="140">
        <v>10268.740000000002</v>
      </c>
      <c r="D17" s="247">
        <f t="shared" si="3"/>
        <v>1.4858710136997364E-2</v>
      </c>
      <c r="E17" s="215">
        <f t="shared" si="4"/>
        <v>1.4905799248826826E-2</v>
      </c>
      <c r="F17" s="52">
        <f t="shared" si="5"/>
        <v>0.14052630585182929</v>
      </c>
      <c r="H17" s="19">
        <v>4795.1229999999996</v>
      </c>
      <c r="I17" s="140">
        <v>5227.6080000000011</v>
      </c>
      <c r="J17" s="247">
        <f t="shared" si="6"/>
        <v>2.3183226237149971E-2</v>
      </c>
      <c r="K17" s="215">
        <f t="shared" si="7"/>
        <v>2.3247143555409935E-2</v>
      </c>
      <c r="L17" s="52">
        <f t="shared" si="0"/>
        <v>9.0192681188783166E-2</v>
      </c>
      <c r="N17" s="27">
        <f t="shared" si="1"/>
        <v>5.3258373678709745</v>
      </c>
      <c r="O17" s="152">
        <f t="shared" si="2"/>
        <v>5.0907978973077519</v>
      </c>
      <c r="P17" s="52">
        <f t="shared" si="8"/>
        <v>-4.4131927869434852E-2</v>
      </c>
    </row>
    <row r="18" spans="1:16" ht="20.100000000000001" customHeight="1" x14ac:dyDescent="0.25">
      <c r="A18" s="8" t="s">
        <v>159</v>
      </c>
      <c r="B18" s="19">
        <v>11583.390000000003</v>
      </c>
      <c r="C18" s="140">
        <v>16084.95</v>
      </c>
      <c r="D18" s="247">
        <f t="shared" si="3"/>
        <v>1.9116348447860219E-2</v>
      </c>
      <c r="E18" s="215">
        <f t="shared" si="4"/>
        <v>2.3348437649352991E-2</v>
      </c>
      <c r="F18" s="52">
        <f t="shared" si="5"/>
        <v>0.38862198371979156</v>
      </c>
      <c r="H18" s="19">
        <v>4102.5599999999995</v>
      </c>
      <c r="I18" s="140">
        <v>5071.1309999999994</v>
      </c>
      <c r="J18" s="247">
        <f t="shared" si="6"/>
        <v>1.9834856505554076E-2</v>
      </c>
      <c r="K18" s="215">
        <f t="shared" si="7"/>
        <v>2.2551291211064313E-2</v>
      </c>
      <c r="L18" s="52">
        <f t="shared" si="0"/>
        <v>0.23608941733941735</v>
      </c>
      <c r="N18" s="27">
        <f t="shared" si="1"/>
        <v>3.5417610906651662</v>
      </c>
      <c r="O18" s="152">
        <f t="shared" si="2"/>
        <v>3.1527179133289183</v>
      </c>
      <c r="P18" s="52">
        <f t="shared" si="8"/>
        <v>-0.10984455681147681</v>
      </c>
    </row>
    <row r="19" spans="1:16" ht="20.100000000000001" customHeight="1" x14ac:dyDescent="0.25">
      <c r="A19" s="8" t="s">
        <v>162</v>
      </c>
      <c r="B19" s="19">
        <v>11048.470000000003</v>
      </c>
      <c r="C19" s="140">
        <v>11652.93</v>
      </c>
      <c r="D19" s="247">
        <f t="shared" si="3"/>
        <v>1.8233557044676059E-2</v>
      </c>
      <c r="E19" s="215">
        <f t="shared" si="4"/>
        <v>1.6915048510394808E-2</v>
      </c>
      <c r="F19" s="52">
        <f t="shared" si="5"/>
        <v>5.4709837651728897E-2</v>
      </c>
      <c r="H19" s="19">
        <v>3948.1250000000005</v>
      </c>
      <c r="I19" s="140">
        <v>4129.6629999999996</v>
      </c>
      <c r="J19" s="247">
        <f t="shared" si="6"/>
        <v>1.9088201718193202E-2</v>
      </c>
      <c r="K19" s="215">
        <f t="shared" si="7"/>
        <v>1.8364588277557312E-2</v>
      </c>
      <c r="L19" s="52">
        <f t="shared" si="0"/>
        <v>4.5980813677378267E-2</v>
      </c>
      <c r="N19" s="27">
        <f t="shared" si="1"/>
        <v>3.573458587478628</v>
      </c>
      <c r="O19" s="152">
        <f t="shared" si="2"/>
        <v>3.5438838129122887</v>
      </c>
      <c r="P19" s="52">
        <f t="shared" si="8"/>
        <v>-8.2762326307541569E-3</v>
      </c>
    </row>
    <row r="20" spans="1:16" ht="20.100000000000001" customHeight="1" x14ac:dyDescent="0.25">
      <c r="A20" s="8" t="s">
        <v>185</v>
      </c>
      <c r="B20" s="19">
        <v>7462.9800000000005</v>
      </c>
      <c r="C20" s="140">
        <v>8186.6700000000019</v>
      </c>
      <c r="D20" s="247">
        <f t="shared" si="3"/>
        <v>1.2316336248663977E-2</v>
      </c>
      <c r="E20" s="215">
        <f t="shared" si="4"/>
        <v>1.1883528021587179E-2</v>
      </c>
      <c r="F20" s="52">
        <f t="shared" si="5"/>
        <v>9.697064711415565E-2</v>
      </c>
      <c r="H20" s="19">
        <v>3140.753999999999</v>
      </c>
      <c r="I20" s="140">
        <v>3767.5449999999996</v>
      </c>
      <c r="J20" s="247">
        <f t="shared" si="6"/>
        <v>1.5184763881392345E-2</v>
      </c>
      <c r="K20" s="215">
        <f t="shared" si="7"/>
        <v>1.6754251555676496E-2</v>
      </c>
      <c r="L20" s="52">
        <f t="shared" si="0"/>
        <v>0.19956704663911939</v>
      </c>
      <c r="N20" s="27">
        <f t="shared" si="1"/>
        <v>4.2084448839471618</v>
      </c>
      <c r="O20" s="152">
        <f t="shared" si="2"/>
        <v>4.602048207635093</v>
      </c>
      <c r="P20" s="52">
        <f t="shared" si="8"/>
        <v>9.3527023530545803E-2</v>
      </c>
    </row>
    <row r="21" spans="1:16" ht="20.100000000000001" customHeight="1" x14ac:dyDescent="0.25">
      <c r="A21" s="8" t="s">
        <v>165</v>
      </c>
      <c r="B21" s="19">
        <v>7100.1399999999994</v>
      </c>
      <c r="C21" s="140">
        <v>7100.9400000000005</v>
      </c>
      <c r="D21" s="247">
        <f t="shared" si="3"/>
        <v>1.1717532628063996E-2</v>
      </c>
      <c r="E21" s="215">
        <f t="shared" si="4"/>
        <v>1.0307514467983838E-2</v>
      </c>
      <c r="F21" s="52">
        <f t="shared" si="5"/>
        <v>1.1267383460059822E-4</v>
      </c>
      <c r="H21" s="19">
        <v>2944.6999999999989</v>
      </c>
      <c r="I21" s="140">
        <v>3024.6719999999996</v>
      </c>
      <c r="J21" s="247">
        <f t="shared" si="6"/>
        <v>1.423689158766845E-2</v>
      </c>
      <c r="K21" s="215">
        <f t="shared" si="7"/>
        <v>1.3450699477089493E-2</v>
      </c>
      <c r="L21" s="52">
        <f t="shared" si="0"/>
        <v>2.7157944782151219E-2</v>
      </c>
      <c r="N21" s="27">
        <f t="shared" si="1"/>
        <v>4.1473830093491104</v>
      </c>
      <c r="O21" s="152">
        <f t="shared" si="2"/>
        <v>4.2595374696871104</v>
      </c>
      <c r="P21" s="52">
        <f t="shared" si="8"/>
        <v>2.7042223996476645E-2</v>
      </c>
    </row>
    <row r="22" spans="1:16" ht="20.100000000000001" customHeight="1" x14ac:dyDescent="0.25">
      <c r="A22" s="8" t="s">
        <v>158</v>
      </c>
      <c r="B22" s="19">
        <v>10318.59</v>
      </c>
      <c r="C22" s="140">
        <v>8293.5300000000025</v>
      </c>
      <c r="D22" s="247">
        <f t="shared" si="3"/>
        <v>1.702901844197648E-2</v>
      </c>
      <c r="E22" s="215">
        <f t="shared" si="4"/>
        <v>1.2038642836815692E-2</v>
      </c>
      <c r="F22" s="52">
        <f t="shared" si="5"/>
        <v>-0.19625355789889876</v>
      </c>
      <c r="H22" s="19">
        <v>3796.5079999999998</v>
      </c>
      <c r="I22" s="140">
        <v>2963.4160000000006</v>
      </c>
      <c r="J22" s="247">
        <f t="shared" si="6"/>
        <v>1.8355171259454611E-2</v>
      </c>
      <c r="K22" s="215">
        <f t="shared" si="7"/>
        <v>1.3178294387490165E-2</v>
      </c>
      <c r="L22" s="52">
        <f t="shared" si="0"/>
        <v>-0.21943638733278034</v>
      </c>
      <c r="N22" s="27">
        <f t="shared" si="1"/>
        <v>3.6792895153310674</v>
      </c>
      <c r="O22" s="152">
        <f t="shared" si="2"/>
        <v>3.5731660704187478</v>
      </c>
      <c r="P22" s="52">
        <f t="shared" si="8"/>
        <v>-2.884346134494678E-2</v>
      </c>
    </row>
    <row r="23" spans="1:16" ht="20.100000000000001" customHeight="1" x14ac:dyDescent="0.25">
      <c r="A23" s="8" t="s">
        <v>166</v>
      </c>
      <c r="B23" s="19">
        <v>8882.9300000000039</v>
      </c>
      <c r="C23" s="140">
        <v>9285.76</v>
      </c>
      <c r="D23" s="247">
        <f t="shared" si="3"/>
        <v>1.4659714048991789E-2</v>
      </c>
      <c r="E23" s="215">
        <f t="shared" si="4"/>
        <v>1.3478934556020132E-2</v>
      </c>
      <c r="F23" s="52">
        <f t="shared" si="5"/>
        <v>4.5348775685499727E-2</v>
      </c>
      <c r="H23" s="19">
        <v>2804.3860000000004</v>
      </c>
      <c r="I23" s="140">
        <v>2961.6030000000001</v>
      </c>
      <c r="J23" s="247">
        <f t="shared" si="6"/>
        <v>1.3558508320703364E-2</v>
      </c>
      <c r="K23" s="215">
        <f t="shared" si="7"/>
        <v>1.3170231986624229E-2</v>
      </c>
      <c r="L23" s="52">
        <f t="shared" si="0"/>
        <v>5.6061112842525823E-2</v>
      </c>
      <c r="N23" s="27">
        <f t="shared" si="1"/>
        <v>3.1570506578347453</v>
      </c>
      <c r="O23" s="152">
        <f t="shared" si="2"/>
        <v>3.1894029137087325</v>
      </c>
      <c r="P23" s="52">
        <f t="shared" si="8"/>
        <v>1.0247620130421339E-2</v>
      </c>
    </row>
    <row r="24" spans="1:16" ht="20.100000000000001" customHeight="1" x14ac:dyDescent="0.25">
      <c r="A24" s="8" t="s">
        <v>184</v>
      </c>
      <c r="B24" s="19">
        <v>1366.3999999999999</v>
      </c>
      <c r="C24" s="140">
        <v>1368.35</v>
      </c>
      <c r="D24" s="247">
        <f t="shared" si="3"/>
        <v>2.2550029412077288E-3</v>
      </c>
      <c r="E24" s="215">
        <f t="shared" si="4"/>
        <v>1.9862563860933457E-3</v>
      </c>
      <c r="F24" s="52">
        <f t="shared" ref="F24:F25" si="9">(C24-B24)/B24</f>
        <v>1.42710772833727E-3</v>
      </c>
      <c r="H24" s="19">
        <v>2740.8139999999989</v>
      </c>
      <c r="I24" s="140">
        <v>2893.3900000000003</v>
      </c>
      <c r="J24" s="247">
        <f t="shared" si="6"/>
        <v>1.3251153523266857E-2</v>
      </c>
      <c r="K24" s="215">
        <f t="shared" si="7"/>
        <v>1.2866889156912214E-2</v>
      </c>
      <c r="L24" s="52">
        <f t="shared" si="0"/>
        <v>5.5668133627455728E-2</v>
      </c>
      <c r="N24" s="27">
        <f t="shared" si="1"/>
        <v>20.058650468384069</v>
      </c>
      <c r="O24" s="152">
        <f t="shared" si="2"/>
        <v>21.145101764899334</v>
      </c>
      <c r="P24" s="52">
        <f t="shared" ref="P24:P27" si="10">(O24-N24)/N24</f>
        <v>5.4163728423689363E-2</v>
      </c>
    </row>
    <row r="25" spans="1:16" ht="20.100000000000001" customHeight="1" x14ac:dyDescent="0.25">
      <c r="A25" s="8" t="s">
        <v>164</v>
      </c>
      <c r="B25" s="19">
        <v>9220.86</v>
      </c>
      <c r="C25" s="140">
        <v>7795.1700000000028</v>
      </c>
      <c r="D25" s="247">
        <f t="shared" si="3"/>
        <v>1.5217408094602387E-2</v>
      </c>
      <c r="E25" s="215">
        <f t="shared" si="4"/>
        <v>1.1315238201617476E-2</v>
      </c>
      <c r="F25" s="52">
        <f t="shared" si="9"/>
        <v>-0.15461572998613987</v>
      </c>
      <c r="H25" s="19">
        <v>2726.2159999999994</v>
      </c>
      <c r="I25" s="140">
        <v>2290.0370000000003</v>
      </c>
      <c r="J25" s="247">
        <f t="shared" si="6"/>
        <v>1.3180575826592569E-2</v>
      </c>
      <c r="K25" s="215">
        <f t="shared" si="7"/>
        <v>1.0183781738454814E-2</v>
      </c>
      <c r="L25" s="52">
        <f t="shared" si="0"/>
        <v>-0.15999429245518304</v>
      </c>
      <c r="N25" s="27">
        <f t="shared" si="1"/>
        <v>2.9565745494454951</v>
      </c>
      <c r="O25" s="152">
        <f t="shared" si="2"/>
        <v>2.9377640256723065</v>
      </c>
      <c r="P25" s="52">
        <f t="shared" si="10"/>
        <v>-6.3622693960876118E-3</v>
      </c>
    </row>
    <row r="26" spans="1:16" ht="20.100000000000001" customHeight="1" x14ac:dyDescent="0.25">
      <c r="A26" s="8" t="s">
        <v>186</v>
      </c>
      <c r="B26" s="19">
        <v>5768.7599999999984</v>
      </c>
      <c r="C26" s="140">
        <v>5986.670000000001</v>
      </c>
      <c r="D26" s="247">
        <f t="shared" si="3"/>
        <v>9.5203240391697128E-3</v>
      </c>
      <c r="E26" s="215">
        <f t="shared" si="4"/>
        <v>8.6900730945543552E-3</v>
      </c>
      <c r="F26" s="52">
        <f t="shared" si="5"/>
        <v>3.777414903722856E-2</v>
      </c>
      <c r="H26" s="19">
        <v>2118.3629999999998</v>
      </c>
      <c r="I26" s="140">
        <v>2136.0119999999997</v>
      </c>
      <c r="J26" s="247">
        <f t="shared" si="6"/>
        <v>1.0241757861353656E-2</v>
      </c>
      <c r="K26" s="215">
        <f t="shared" si="7"/>
        <v>9.4988334244033353E-3</v>
      </c>
      <c r="L26" s="52">
        <f t="shared" si="0"/>
        <v>8.3314332812647728E-3</v>
      </c>
      <c r="N26" s="27">
        <f t="shared" si="1"/>
        <v>3.6721288457138108</v>
      </c>
      <c r="O26" s="152">
        <f t="shared" si="2"/>
        <v>3.5679467884483351</v>
      </c>
      <c r="P26" s="52">
        <f t="shared" si="10"/>
        <v>-2.8371024450048715E-2</v>
      </c>
    </row>
    <row r="27" spans="1:16" ht="20.100000000000001" customHeight="1" x14ac:dyDescent="0.25">
      <c r="A27" s="8" t="s">
        <v>188</v>
      </c>
      <c r="B27" s="19">
        <v>5356.5800000000017</v>
      </c>
      <c r="C27" s="140">
        <v>3501.42</v>
      </c>
      <c r="D27" s="247">
        <f t="shared" si="3"/>
        <v>8.8400934241909413E-3</v>
      </c>
      <c r="E27" s="215">
        <f t="shared" si="4"/>
        <v>5.082557704823301E-3</v>
      </c>
      <c r="F27" s="52">
        <f t="shared" si="5"/>
        <v>-0.34633292137893973</v>
      </c>
      <c r="H27" s="19">
        <v>2733.3490000000002</v>
      </c>
      <c r="I27" s="140">
        <v>1905.2440000000001</v>
      </c>
      <c r="J27" s="247">
        <f t="shared" si="6"/>
        <v>1.3215062106245793E-2</v>
      </c>
      <c r="K27" s="215">
        <f t="shared" si="7"/>
        <v>8.472609418319706E-3</v>
      </c>
      <c r="L27" s="52">
        <f t="shared" si="0"/>
        <v>-0.30296350740428679</v>
      </c>
      <c r="N27" s="27">
        <f t="shared" si="1"/>
        <v>5.1027875995504584</v>
      </c>
      <c r="O27" s="152">
        <f t="shared" si="2"/>
        <v>5.4413466536433797</v>
      </c>
      <c r="P27" s="52">
        <f t="shared" si="10"/>
        <v>6.634786329784674E-2</v>
      </c>
    </row>
    <row r="28" spans="1:16" ht="20.100000000000001" customHeight="1" x14ac:dyDescent="0.25">
      <c r="A28" s="8" t="s">
        <v>189</v>
      </c>
      <c r="B28" s="19">
        <v>6114.6799999999994</v>
      </c>
      <c r="C28" s="140">
        <v>9090.3000000000011</v>
      </c>
      <c r="D28" s="247">
        <f t="shared" si="3"/>
        <v>1.0091204174871249E-2</v>
      </c>
      <c r="E28" s="215">
        <f t="shared" si="4"/>
        <v>1.3195210601457482E-2</v>
      </c>
      <c r="F28" s="52">
        <f t="shared" si="5"/>
        <v>0.48663544126593739</v>
      </c>
      <c r="H28" s="19">
        <v>1323.0330000000001</v>
      </c>
      <c r="I28" s="140">
        <v>1826.7100000000005</v>
      </c>
      <c r="J28" s="247">
        <f t="shared" si="6"/>
        <v>6.3965352626439908E-3</v>
      </c>
      <c r="K28" s="215">
        <f t="shared" si="7"/>
        <v>8.1233691592986473E-3</v>
      </c>
      <c r="L28" s="52">
        <f t="shared" si="0"/>
        <v>0.38069874296408351</v>
      </c>
      <c r="N28" s="27">
        <f t="shared" si="1"/>
        <v>2.1636994904066937</v>
      </c>
      <c r="O28" s="152">
        <f t="shared" si="2"/>
        <v>2.0095156375477159</v>
      </c>
      <c r="P28" s="52">
        <f t="shared" si="8"/>
        <v>-7.1259365518451509E-2</v>
      </c>
    </row>
    <row r="29" spans="1:16" ht="20.100000000000001" customHeight="1" x14ac:dyDescent="0.25">
      <c r="A29" s="8" t="s">
        <v>168</v>
      </c>
      <c r="B29" s="19">
        <v>9186.81</v>
      </c>
      <c r="C29" s="140">
        <v>8112.5</v>
      </c>
      <c r="D29" s="247">
        <f t="shared" si="3"/>
        <v>1.5161214556730515E-2</v>
      </c>
      <c r="E29" s="215">
        <f t="shared" si="4"/>
        <v>1.1775865043433529E-2</v>
      </c>
      <c r="F29" s="52">
        <f>(C29-B29)/B29</f>
        <v>-0.11694048314921061</v>
      </c>
      <c r="H29" s="19">
        <v>2032.9880000000001</v>
      </c>
      <c r="I29" s="140">
        <v>1818.1469999999999</v>
      </c>
      <c r="J29" s="247">
        <f t="shared" si="6"/>
        <v>9.8289909855098709E-3</v>
      </c>
      <c r="K29" s="215">
        <f t="shared" si="7"/>
        <v>8.0852895461629663E-3</v>
      </c>
      <c r="L29" s="52">
        <f t="shared" si="0"/>
        <v>-0.10567745604007506</v>
      </c>
      <c r="N29" s="27">
        <f t="shared" si="1"/>
        <v>2.2129422509010204</v>
      </c>
      <c r="O29" s="152">
        <f t="shared" si="2"/>
        <v>2.2411673343605547</v>
      </c>
      <c r="P29" s="52">
        <f>(O29-N29)/N29</f>
        <v>1.275455039463512E-2</v>
      </c>
    </row>
    <row r="30" spans="1:16" ht="20.100000000000001" customHeight="1" x14ac:dyDescent="0.25">
      <c r="A30" s="8" t="s">
        <v>198</v>
      </c>
      <c r="B30" s="19">
        <v>4586.41</v>
      </c>
      <c r="C30" s="140">
        <v>5588.59</v>
      </c>
      <c r="D30" s="247">
        <f t="shared" si="3"/>
        <v>7.5690632608200678E-3</v>
      </c>
      <c r="E30" s="215">
        <f t="shared" si="4"/>
        <v>8.1122319412119791E-3</v>
      </c>
      <c r="F30" s="52">
        <f t="shared" si="5"/>
        <v>0.21851077422210408</v>
      </c>
      <c r="H30" s="19">
        <v>1207.9740000000002</v>
      </c>
      <c r="I30" s="140">
        <v>1612.6479999999999</v>
      </c>
      <c r="J30" s="247">
        <f t="shared" si="6"/>
        <v>5.8402536349109304E-3</v>
      </c>
      <c r="K30" s="215">
        <f t="shared" si="7"/>
        <v>7.1714366418340302E-3</v>
      </c>
      <c r="L30" s="52">
        <f t="shared" si="0"/>
        <v>0.33500224342576884</v>
      </c>
      <c r="N30" s="27">
        <f t="shared" si="1"/>
        <v>2.6338116304473438</v>
      </c>
      <c r="O30" s="152">
        <f t="shared" si="2"/>
        <v>2.8856079977239335</v>
      </c>
      <c r="P30" s="52">
        <f t="shared" si="8"/>
        <v>9.5601509373630864E-2</v>
      </c>
    </row>
    <row r="31" spans="1:16" ht="20.100000000000001" customHeight="1" x14ac:dyDescent="0.25">
      <c r="A31" s="8" t="s">
        <v>190</v>
      </c>
      <c r="B31" s="19">
        <v>1903.7300000000002</v>
      </c>
      <c r="C31" s="140">
        <v>1883.34</v>
      </c>
      <c r="D31" s="247">
        <f t="shared" si="3"/>
        <v>3.1417716256333362E-3</v>
      </c>
      <c r="E31" s="215">
        <f t="shared" si="4"/>
        <v>2.7338006373990877E-3</v>
      </c>
      <c r="F31" s="52">
        <f t="shared" si="5"/>
        <v>-1.0710552441785507E-2</v>
      </c>
      <c r="H31" s="19">
        <v>1422.0650000000001</v>
      </c>
      <c r="I31" s="140">
        <v>1545.0730000000001</v>
      </c>
      <c r="J31" s="247">
        <f t="shared" si="6"/>
        <v>6.8753303343694573E-3</v>
      </c>
      <c r="K31" s="215">
        <f t="shared" si="7"/>
        <v>6.8709309945558057E-3</v>
      </c>
      <c r="L31" s="52">
        <f t="shared" si="0"/>
        <v>8.649956225629632E-2</v>
      </c>
      <c r="N31" s="27">
        <f t="shared" si="1"/>
        <v>7.4698880618575103</v>
      </c>
      <c r="O31" s="152">
        <f t="shared" si="2"/>
        <v>8.2038983932800242</v>
      </c>
      <c r="P31" s="52">
        <f t="shared" si="8"/>
        <v>9.8262561010852706E-2</v>
      </c>
    </row>
    <row r="32" spans="1:16" ht="20.100000000000001" customHeight="1" thickBot="1" x14ac:dyDescent="0.3">
      <c r="A32" s="8" t="s">
        <v>17</v>
      </c>
      <c r="B32" s="19">
        <f>B33-SUM(B7:B31)</f>
        <v>37285.030000000028</v>
      </c>
      <c r="C32" s="140">
        <f>C33-SUM(C7:C31)</f>
        <v>37656.899999999907</v>
      </c>
      <c r="D32" s="247">
        <f t="shared" si="3"/>
        <v>6.1532386060464343E-2</v>
      </c>
      <c r="E32" s="215">
        <f t="shared" si="4"/>
        <v>5.4661642200809976E-2</v>
      </c>
      <c r="F32" s="52">
        <f t="shared" si="5"/>
        <v>9.9737079465908613E-3</v>
      </c>
      <c r="H32" s="19">
        <f>H33-SUM(H7:H31)</f>
        <v>13540.378999999899</v>
      </c>
      <c r="I32" s="140">
        <f>I33-SUM(I7:I31)</f>
        <v>12955.389999999868</v>
      </c>
      <c r="J32" s="247">
        <f t="shared" si="6"/>
        <v>6.546436237271748E-2</v>
      </c>
      <c r="K32" s="215">
        <f t="shared" si="7"/>
        <v>5.7612546913678148E-2</v>
      </c>
      <c r="L32" s="52">
        <f t="shared" si="0"/>
        <v>-4.3203295860480335E-2</v>
      </c>
      <c r="N32" s="27">
        <f t="shared" si="1"/>
        <v>3.6315859206764456</v>
      </c>
      <c r="O32" s="152">
        <f t="shared" si="2"/>
        <v>3.4403761329264757</v>
      </c>
      <c r="P32" s="52">
        <f t="shared" si="8"/>
        <v>-5.265186943845012E-2</v>
      </c>
    </row>
    <row r="33" spans="1:16" ht="26.25" customHeight="1" thickBot="1" x14ac:dyDescent="0.3">
      <c r="A33" s="12" t="s">
        <v>18</v>
      </c>
      <c r="B33" s="17">
        <v>605941.56000000017</v>
      </c>
      <c r="C33" s="145">
        <v>688909.04999999993</v>
      </c>
      <c r="D33" s="243">
        <f>SUM(D7:D32)</f>
        <v>0.99999999999999967</v>
      </c>
      <c r="E33" s="244">
        <f>SUM(E7:E32)</f>
        <v>1</v>
      </c>
      <c r="F33" s="57">
        <f t="shared" si="5"/>
        <v>0.13692325378704795</v>
      </c>
      <c r="G33" s="1"/>
      <c r="H33" s="17">
        <v>206835.87999999986</v>
      </c>
      <c r="I33" s="145">
        <v>224870.9819999999</v>
      </c>
      <c r="J33" s="243">
        <f>SUM(J7:J32)</f>
        <v>1.0000000000000004</v>
      </c>
      <c r="K33" s="244">
        <f>SUM(K7:K32)</f>
        <v>0.99999999999999989</v>
      </c>
      <c r="L33" s="57">
        <f t="shared" si="0"/>
        <v>8.7195229377030975E-2</v>
      </c>
      <c r="N33" s="29">
        <f t="shared" si="1"/>
        <v>3.4134625127875333</v>
      </c>
      <c r="O33" s="146">
        <f t="shared" si="2"/>
        <v>3.2641606609754934</v>
      </c>
      <c r="P33" s="57">
        <f t="shared" si="8"/>
        <v>-4.3739121567242779E-2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L5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157</v>
      </c>
      <c r="B39" s="39">
        <v>58557.91</v>
      </c>
      <c r="C39" s="147">
        <v>60307.000000000007</v>
      </c>
      <c r="D39" s="247">
        <f t="shared" ref="D39:D61" si="11">B39/$B$62</f>
        <v>0.23122524017819349</v>
      </c>
      <c r="E39" s="246">
        <f t="shared" ref="E39:E61" si="12">C39/$C$62</f>
        <v>0.24169411192873683</v>
      </c>
      <c r="F39" s="52">
        <f>(C39-B39)/B39</f>
        <v>2.9869406199777342E-2</v>
      </c>
      <c r="H39" s="39">
        <v>15201.981</v>
      </c>
      <c r="I39" s="147">
        <v>14958.422</v>
      </c>
      <c r="J39" s="247">
        <f t="shared" ref="J39:J61" si="13">H39/$H$62</f>
        <v>0.21974528797762952</v>
      </c>
      <c r="K39" s="246">
        <f t="shared" ref="K39:K61" si="14">I39/$I$62</f>
        <v>0.22154517102766191</v>
      </c>
      <c r="L39" s="52">
        <f t="shared" ref="L39:L62" si="15">(I39-H39)/H39</f>
        <v>-1.6021530351866594E-2</v>
      </c>
      <c r="N39" s="27">
        <f t="shared" ref="N39:N62" si="16">(H39/B39)*10</f>
        <v>2.5960593538942902</v>
      </c>
      <c r="O39" s="151">
        <f t="shared" ref="O39:O62" si="17">(I39/C39)*10</f>
        <v>2.4803790604739082</v>
      </c>
      <c r="P39" s="61">
        <f t="shared" si="8"/>
        <v>-4.4559957092988878E-2</v>
      </c>
    </row>
    <row r="40" spans="1:16" ht="20.100000000000001" customHeight="1" x14ac:dyDescent="0.25">
      <c r="A40" s="38" t="s">
        <v>156</v>
      </c>
      <c r="B40" s="19">
        <v>42375.510000000017</v>
      </c>
      <c r="C40" s="140">
        <v>45451.610000000008</v>
      </c>
      <c r="D40" s="247">
        <f t="shared" si="11"/>
        <v>0.16732645474238142</v>
      </c>
      <c r="E40" s="215">
        <f t="shared" si="12"/>
        <v>0.18215773483478359</v>
      </c>
      <c r="F40" s="52">
        <f t="shared" ref="F40:F62" si="18">(C40-B40)/B40</f>
        <v>7.2591456716390904E-2</v>
      </c>
      <c r="H40" s="19">
        <v>9759.649999999996</v>
      </c>
      <c r="I40" s="140">
        <v>10289.762999999999</v>
      </c>
      <c r="J40" s="247">
        <f t="shared" si="13"/>
        <v>0.14107615973279214</v>
      </c>
      <c r="K40" s="215">
        <f t="shared" si="14"/>
        <v>0.15239891638764486</v>
      </c>
      <c r="L40" s="52">
        <f t="shared" si="15"/>
        <v>5.431680439360051E-2</v>
      </c>
      <c r="N40" s="27">
        <f t="shared" si="16"/>
        <v>2.303134522746745</v>
      </c>
      <c r="O40" s="152">
        <f t="shared" si="17"/>
        <v>2.2638940622785415</v>
      </c>
      <c r="P40" s="52">
        <f t="shared" si="8"/>
        <v>-1.7037849973871644E-2</v>
      </c>
    </row>
    <row r="41" spans="1:16" ht="20.100000000000001" customHeight="1" x14ac:dyDescent="0.25">
      <c r="A41" s="38" t="s">
        <v>155</v>
      </c>
      <c r="B41" s="19">
        <v>40759.94000000001</v>
      </c>
      <c r="C41" s="140">
        <v>30935.999999999996</v>
      </c>
      <c r="D41" s="247">
        <f t="shared" si="11"/>
        <v>0.16094711911932577</v>
      </c>
      <c r="E41" s="215">
        <f t="shared" si="12"/>
        <v>0.12398310389552457</v>
      </c>
      <c r="F41" s="52">
        <f t="shared" si="18"/>
        <v>-0.24101949119650351</v>
      </c>
      <c r="H41" s="19">
        <v>10231.449000000001</v>
      </c>
      <c r="I41" s="140">
        <v>8364.7039999999997</v>
      </c>
      <c r="J41" s="247">
        <f t="shared" si="13"/>
        <v>0.14789603453217245</v>
      </c>
      <c r="K41" s="215">
        <f t="shared" si="14"/>
        <v>0.12388738452998369</v>
      </c>
      <c r="L41" s="52">
        <f t="shared" si="15"/>
        <v>-0.18245167424477224</v>
      </c>
      <c r="N41" s="27">
        <f t="shared" si="16"/>
        <v>2.5101727333259074</v>
      </c>
      <c r="O41" s="152">
        <f t="shared" si="17"/>
        <v>2.7038738039824155</v>
      </c>
      <c r="P41" s="52">
        <f t="shared" si="8"/>
        <v>7.7166430853489398E-2</v>
      </c>
    </row>
    <row r="42" spans="1:16" ht="20.100000000000001" customHeight="1" x14ac:dyDescent="0.25">
      <c r="A42" s="38" t="s">
        <v>161</v>
      </c>
      <c r="B42" s="19">
        <v>29137.479999999996</v>
      </c>
      <c r="C42" s="140">
        <v>29717.8</v>
      </c>
      <c r="D42" s="247">
        <f t="shared" si="11"/>
        <v>0.11505398350431749</v>
      </c>
      <c r="E42" s="215">
        <f t="shared" si="12"/>
        <v>0.11910088844538468</v>
      </c>
      <c r="F42" s="52">
        <f t="shared" si="18"/>
        <v>1.9916615987381318E-2</v>
      </c>
      <c r="H42" s="19">
        <v>6468.7340000000022</v>
      </c>
      <c r="I42" s="140">
        <v>7091.5000000000027</v>
      </c>
      <c r="J42" s="247">
        <f t="shared" si="13"/>
        <v>9.3505827673425176E-2</v>
      </c>
      <c r="K42" s="215">
        <f t="shared" si="14"/>
        <v>0.10503030201599239</v>
      </c>
      <c r="L42" s="52">
        <f t="shared" si="15"/>
        <v>9.6273242956040603E-2</v>
      </c>
      <c r="N42" s="27">
        <f t="shared" si="16"/>
        <v>2.2200732527315346</v>
      </c>
      <c r="O42" s="152">
        <f t="shared" si="17"/>
        <v>2.3862802764673035</v>
      </c>
      <c r="P42" s="52">
        <f t="shared" si="8"/>
        <v>7.4865558391494988E-2</v>
      </c>
    </row>
    <row r="43" spans="1:16" ht="20.100000000000001" customHeight="1" x14ac:dyDescent="0.25">
      <c r="A43" s="38" t="s">
        <v>159</v>
      </c>
      <c r="B43" s="19">
        <v>11583.390000000003</v>
      </c>
      <c r="C43" s="140">
        <v>16084.95</v>
      </c>
      <c r="D43" s="247">
        <f t="shared" si="11"/>
        <v>4.5738861493309538E-2</v>
      </c>
      <c r="E43" s="215">
        <f t="shared" si="12"/>
        <v>6.4464120345368442E-2</v>
      </c>
      <c r="F43" s="52">
        <f t="shared" si="18"/>
        <v>0.38862198371979156</v>
      </c>
      <c r="H43" s="19">
        <v>4102.5599999999995</v>
      </c>
      <c r="I43" s="140">
        <v>5071.1309999999994</v>
      </c>
      <c r="J43" s="247">
        <f t="shared" si="13"/>
        <v>5.9302680923328591E-2</v>
      </c>
      <c r="K43" s="215">
        <f t="shared" si="14"/>
        <v>7.5107159344660682E-2</v>
      </c>
      <c r="L43" s="52">
        <f t="shared" si="15"/>
        <v>0.23608941733941735</v>
      </c>
      <c r="N43" s="27">
        <f t="shared" si="16"/>
        <v>3.5417610906651662</v>
      </c>
      <c r="O43" s="152">
        <f t="shared" si="17"/>
        <v>3.1527179133289183</v>
      </c>
      <c r="P43" s="52">
        <f t="shared" si="8"/>
        <v>-0.10984455681147681</v>
      </c>
    </row>
    <row r="44" spans="1:16" ht="20.100000000000001" customHeight="1" x14ac:dyDescent="0.25">
      <c r="A44" s="38" t="s">
        <v>162</v>
      </c>
      <c r="B44" s="19">
        <v>11048.470000000003</v>
      </c>
      <c r="C44" s="140">
        <v>11652.93</v>
      </c>
      <c r="D44" s="247">
        <f t="shared" si="11"/>
        <v>4.3626644621564639E-2</v>
      </c>
      <c r="E44" s="215">
        <f t="shared" si="12"/>
        <v>4.6701785327038899E-2</v>
      </c>
      <c r="F44" s="52">
        <f t="shared" si="18"/>
        <v>5.4709837651728897E-2</v>
      </c>
      <c r="H44" s="19">
        <v>3948.1250000000005</v>
      </c>
      <c r="I44" s="140">
        <v>4129.6629999999996</v>
      </c>
      <c r="J44" s="247">
        <f t="shared" si="13"/>
        <v>5.7070316368417945E-2</v>
      </c>
      <c r="K44" s="215">
        <f t="shared" si="14"/>
        <v>6.1163329636081079E-2</v>
      </c>
      <c r="L44" s="52">
        <f t="shared" si="15"/>
        <v>4.5980813677378267E-2</v>
      </c>
      <c r="N44" s="27">
        <f t="shared" si="16"/>
        <v>3.573458587478628</v>
      </c>
      <c r="O44" s="152">
        <f t="shared" si="17"/>
        <v>3.5438838129122887</v>
      </c>
      <c r="P44" s="52">
        <f t="shared" si="8"/>
        <v>-8.2762326307541569E-3</v>
      </c>
    </row>
    <row r="45" spans="1:16" ht="20.100000000000001" customHeight="1" x14ac:dyDescent="0.25">
      <c r="A45" s="38" t="s">
        <v>165</v>
      </c>
      <c r="B45" s="19">
        <v>7100.1399999999994</v>
      </c>
      <c r="C45" s="140">
        <v>7100.9400000000005</v>
      </c>
      <c r="D45" s="247">
        <f t="shared" si="11"/>
        <v>2.8036034359812338E-2</v>
      </c>
      <c r="E45" s="215">
        <f t="shared" si="12"/>
        <v>2.8458643062318541E-2</v>
      </c>
      <c r="F45" s="52">
        <f t="shared" si="18"/>
        <v>1.1267383460059822E-4</v>
      </c>
      <c r="H45" s="19">
        <v>2944.6999999999989</v>
      </c>
      <c r="I45" s="140">
        <v>3024.6719999999996</v>
      </c>
      <c r="J45" s="247">
        <f t="shared" si="13"/>
        <v>4.2565764916278045E-2</v>
      </c>
      <c r="K45" s="215">
        <f t="shared" si="14"/>
        <v>4.4797604690025465E-2</v>
      </c>
      <c r="L45" s="52">
        <f t="shared" si="15"/>
        <v>2.7157944782151219E-2</v>
      </c>
      <c r="N45" s="27">
        <f t="shared" si="16"/>
        <v>4.1473830093491104</v>
      </c>
      <c r="O45" s="152">
        <f t="shared" si="17"/>
        <v>4.2595374696871104</v>
      </c>
      <c r="P45" s="52">
        <f t="shared" si="8"/>
        <v>2.7042223996476645E-2</v>
      </c>
    </row>
    <row r="46" spans="1:16" ht="20.100000000000001" customHeight="1" x14ac:dyDescent="0.25">
      <c r="A46" s="38" t="s">
        <v>158</v>
      </c>
      <c r="B46" s="19">
        <v>10318.59</v>
      </c>
      <c r="C46" s="140">
        <v>8293.5300000000025</v>
      </c>
      <c r="D46" s="247">
        <f t="shared" si="11"/>
        <v>4.0744597118481614E-2</v>
      </c>
      <c r="E46" s="215">
        <f t="shared" si="12"/>
        <v>3.3238220573139715E-2</v>
      </c>
      <c r="F46" s="52">
        <f t="shared" si="18"/>
        <v>-0.19625355789889876</v>
      </c>
      <c r="H46" s="19">
        <v>3796.5079999999998</v>
      </c>
      <c r="I46" s="140">
        <v>2963.4160000000006</v>
      </c>
      <c r="J46" s="247">
        <f t="shared" si="13"/>
        <v>5.4878686124484322E-2</v>
      </c>
      <c r="K46" s="215">
        <f t="shared" si="14"/>
        <v>4.3890358524857093E-2</v>
      </c>
      <c r="L46" s="52">
        <f t="shared" si="15"/>
        <v>-0.21943638733278034</v>
      </c>
      <c r="N46" s="27">
        <f t="shared" si="16"/>
        <v>3.6792895153310674</v>
      </c>
      <c r="O46" s="152">
        <f t="shared" si="17"/>
        <v>3.5731660704187478</v>
      </c>
      <c r="P46" s="52">
        <f t="shared" si="8"/>
        <v>-2.884346134494678E-2</v>
      </c>
    </row>
    <row r="47" spans="1:16" ht="20.100000000000001" customHeight="1" x14ac:dyDescent="0.25">
      <c r="A47" s="38" t="s">
        <v>166</v>
      </c>
      <c r="B47" s="19">
        <v>8882.9300000000039</v>
      </c>
      <c r="C47" s="140">
        <v>9285.76</v>
      </c>
      <c r="D47" s="247">
        <f t="shared" si="11"/>
        <v>3.5075664803202185E-2</v>
      </c>
      <c r="E47" s="215">
        <f t="shared" si="12"/>
        <v>3.7214809504425475E-2</v>
      </c>
      <c r="F47" s="52">
        <f t="shared" si="18"/>
        <v>4.5348775685499727E-2</v>
      </c>
      <c r="H47" s="19">
        <v>2804.3860000000004</v>
      </c>
      <c r="I47" s="140">
        <v>2961.6030000000001</v>
      </c>
      <c r="J47" s="247">
        <f t="shared" si="13"/>
        <v>4.0537520022583415E-2</v>
      </c>
      <c r="K47" s="215">
        <f t="shared" si="14"/>
        <v>4.3863506668754E-2</v>
      </c>
      <c r="L47" s="52">
        <f t="shared" si="15"/>
        <v>5.6061112842525823E-2</v>
      </c>
      <c r="N47" s="27">
        <f t="shared" si="16"/>
        <v>3.1570506578347453</v>
      </c>
      <c r="O47" s="152">
        <f t="shared" si="17"/>
        <v>3.1894029137087325</v>
      </c>
      <c r="P47" s="52">
        <f t="shared" si="8"/>
        <v>1.0247620130421339E-2</v>
      </c>
    </row>
    <row r="48" spans="1:16" ht="20.100000000000001" customHeight="1" x14ac:dyDescent="0.25">
      <c r="A48" s="38" t="s">
        <v>164</v>
      </c>
      <c r="B48" s="19">
        <v>9220.86</v>
      </c>
      <c r="C48" s="140">
        <v>7795.1700000000028</v>
      </c>
      <c r="D48" s="247">
        <f t="shared" si="11"/>
        <v>3.6410035265081991E-2</v>
      </c>
      <c r="E48" s="215">
        <f t="shared" si="12"/>
        <v>3.1240928755924383E-2</v>
      </c>
      <c r="F48" s="52">
        <f t="shared" si="18"/>
        <v>-0.15461572998613987</v>
      </c>
      <c r="H48" s="19">
        <v>2726.2159999999994</v>
      </c>
      <c r="I48" s="140">
        <v>2290.0370000000003</v>
      </c>
      <c r="J48" s="247">
        <f t="shared" si="13"/>
        <v>3.9407569316737147E-2</v>
      </c>
      <c r="K48" s="215">
        <f t="shared" si="14"/>
        <v>3.3917122997644662E-2</v>
      </c>
      <c r="L48" s="52">
        <f t="shared" si="15"/>
        <v>-0.15999429245518304</v>
      </c>
      <c r="N48" s="27">
        <f t="shared" si="16"/>
        <v>2.9565745494454951</v>
      </c>
      <c r="O48" s="152">
        <f t="shared" si="17"/>
        <v>2.9377640256723065</v>
      </c>
      <c r="P48" s="52">
        <f t="shared" si="8"/>
        <v>-6.3622693960876118E-3</v>
      </c>
    </row>
    <row r="49" spans="1:16" ht="20.100000000000001" customHeight="1" x14ac:dyDescent="0.25">
      <c r="A49" s="38" t="s">
        <v>168</v>
      </c>
      <c r="B49" s="19">
        <v>9186.81</v>
      </c>
      <c r="C49" s="140">
        <v>8112.5</v>
      </c>
      <c r="D49" s="247">
        <f t="shared" si="11"/>
        <v>3.6275583413435175E-2</v>
      </c>
      <c r="E49" s="215">
        <f t="shared" si="12"/>
        <v>3.2512701394894081E-2</v>
      </c>
      <c r="F49" s="52">
        <f t="shared" si="18"/>
        <v>-0.11694048314921061</v>
      </c>
      <c r="H49" s="19">
        <v>2032.9880000000001</v>
      </c>
      <c r="I49" s="140">
        <v>1818.1469999999999</v>
      </c>
      <c r="J49" s="247">
        <f t="shared" si="13"/>
        <v>2.9386928816386833E-2</v>
      </c>
      <c r="K49" s="215">
        <f t="shared" si="14"/>
        <v>2.6928086937808706E-2</v>
      </c>
      <c r="L49" s="52">
        <f t="shared" si="15"/>
        <v>-0.10567745604007506</v>
      </c>
      <c r="N49" s="27">
        <f t="shared" si="16"/>
        <v>2.2129422509010204</v>
      </c>
      <c r="O49" s="152">
        <f t="shared" si="17"/>
        <v>2.2411673343605547</v>
      </c>
      <c r="P49" s="52">
        <f t="shared" si="8"/>
        <v>1.275455039463512E-2</v>
      </c>
    </row>
    <row r="50" spans="1:16" ht="20.100000000000001" customHeight="1" x14ac:dyDescent="0.25">
      <c r="A50" s="38" t="s">
        <v>160</v>
      </c>
      <c r="B50" s="19">
        <v>5317.02</v>
      </c>
      <c r="C50" s="140">
        <v>3836.7799999999997</v>
      </c>
      <c r="D50" s="247">
        <f t="shared" si="11"/>
        <v>2.0995100858829465E-2</v>
      </c>
      <c r="E50" s="215">
        <f t="shared" si="12"/>
        <v>1.5376774416998668E-2</v>
      </c>
      <c r="F50" s="52">
        <f t="shared" si="18"/>
        <v>-0.27839654543334436</v>
      </c>
      <c r="H50" s="19">
        <v>2021.9660000000003</v>
      </c>
      <c r="I50" s="140">
        <v>1367.346</v>
      </c>
      <c r="J50" s="247">
        <f t="shared" si="13"/>
        <v>2.9227605333211226E-2</v>
      </c>
      <c r="K50" s="215">
        <f t="shared" si="14"/>
        <v>2.0251394393338375E-2</v>
      </c>
      <c r="L50" s="52">
        <f t="shared" si="15"/>
        <v>-0.32375420753860362</v>
      </c>
      <c r="N50" s="27">
        <f t="shared" si="16"/>
        <v>3.8028181199243187</v>
      </c>
      <c r="O50" s="152">
        <f t="shared" si="17"/>
        <v>3.5637852574294069</v>
      </c>
      <c r="P50" s="52">
        <f t="shared" si="8"/>
        <v>-6.2856769626328843E-2</v>
      </c>
    </row>
    <row r="51" spans="1:16" ht="20.100000000000001" customHeight="1" x14ac:dyDescent="0.25">
      <c r="A51" s="38" t="s">
        <v>170</v>
      </c>
      <c r="B51" s="19">
        <v>2233.8200000000006</v>
      </c>
      <c r="C51" s="140">
        <v>2652.9399999999996</v>
      </c>
      <c r="D51" s="247">
        <f t="shared" si="11"/>
        <v>8.820594280343208E-3</v>
      </c>
      <c r="E51" s="215">
        <f t="shared" si="12"/>
        <v>1.0632264534800651E-2</v>
      </c>
      <c r="F51" s="52">
        <f t="shared" si="18"/>
        <v>0.18762478624060974</v>
      </c>
      <c r="H51" s="19">
        <v>666.13800000000003</v>
      </c>
      <c r="I51" s="140">
        <v>745.11000000000035</v>
      </c>
      <c r="J51" s="247">
        <f t="shared" si="13"/>
        <v>9.6290533873738017E-3</v>
      </c>
      <c r="K51" s="215">
        <f t="shared" si="14"/>
        <v>1.1035624104228457E-2</v>
      </c>
      <c r="L51" s="52">
        <f t="shared" si="15"/>
        <v>0.1185520117453145</v>
      </c>
      <c r="N51" s="27">
        <f t="shared" si="16"/>
        <v>2.9820576411707296</v>
      </c>
      <c r="O51" s="152">
        <f t="shared" si="17"/>
        <v>2.8086198707848671</v>
      </c>
      <c r="P51" s="52">
        <f t="shared" si="8"/>
        <v>-5.816043526166461E-2</v>
      </c>
    </row>
    <row r="52" spans="1:16" ht="20.100000000000001" customHeight="1" x14ac:dyDescent="0.25">
      <c r="A52" s="38" t="s">
        <v>172</v>
      </c>
      <c r="B52" s="19">
        <v>2485.0099999999998</v>
      </c>
      <c r="C52" s="140">
        <v>2153.64</v>
      </c>
      <c r="D52" s="247">
        <f t="shared" si="11"/>
        <v>9.8124580282187759E-3</v>
      </c>
      <c r="E52" s="215">
        <f t="shared" si="12"/>
        <v>8.6312054523389435E-3</v>
      </c>
      <c r="F52" s="52">
        <f t="shared" si="18"/>
        <v>-0.1333475519213202</v>
      </c>
      <c r="H52" s="19">
        <v>659.27899999999977</v>
      </c>
      <c r="I52" s="140">
        <v>576.0200000000001</v>
      </c>
      <c r="J52" s="247">
        <f t="shared" si="13"/>
        <v>9.529906247916213E-3</v>
      </c>
      <c r="K52" s="215">
        <f t="shared" si="14"/>
        <v>8.5312775248187166E-3</v>
      </c>
      <c r="L52" s="52">
        <f t="shared" si="15"/>
        <v>-0.12628796002906159</v>
      </c>
      <c r="N52" s="27">
        <f t="shared" si="16"/>
        <v>2.653023529080365</v>
      </c>
      <c r="O52" s="152">
        <f t="shared" si="17"/>
        <v>2.6746345721661937</v>
      </c>
      <c r="P52" s="52">
        <f t="shared" si="8"/>
        <v>8.1458165933869075E-3</v>
      </c>
    </row>
    <row r="53" spans="1:16" ht="20.100000000000001" customHeight="1" x14ac:dyDescent="0.25">
      <c r="A53" s="38" t="s">
        <v>175</v>
      </c>
      <c r="B53" s="19">
        <v>519.56000000000006</v>
      </c>
      <c r="C53" s="140">
        <v>1979.65</v>
      </c>
      <c r="D53" s="247">
        <f t="shared" si="11"/>
        <v>2.0515654637773481E-3</v>
      </c>
      <c r="E53" s="215">
        <f t="shared" si="12"/>
        <v>7.9339006861512563E-3</v>
      </c>
      <c r="F53" s="52">
        <f t="shared" si="18"/>
        <v>2.8102432827777348</v>
      </c>
      <c r="H53" s="19">
        <v>143.65600000000003</v>
      </c>
      <c r="I53" s="140">
        <v>338.74099999999993</v>
      </c>
      <c r="J53" s="247">
        <f t="shared" si="13"/>
        <v>2.0765536471670605E-3</v>
      </c>
      <c r="K53" s="215">
        <f t="shared" si="14"/>
        <v>5.0170019791580421E-3</v>
      </c>
      <c r="L53" s="52">
        <f t="shared" si="15"/>
        <v>1.3580010580831976</v>
      </c>
      <c r="N53" s="27">
        <f t="shared" si="16"/>
        <v>2.7649549618908309</v>
      </c>
      <c r="O53" s="152">
        <f t="shared" si="17"/>
        <v>1.7111156012426434</v>
      </c>
      <c r="P53" s="52">
        <f t="shared" si="8"/>
        <v>-0.38114160092051308</v>
      </c>
    </row>
    <row r="54" spans="1:16" ht="20.100000000000001" customHeight="1" x14ac:dyDescent="0.25">
      <c r="A54" s="38" t="s">
        <v>171</v>
      </c>
      <c r="B54" s="19">
        <v>573.81999999999982</v>
      </c>
      <c r="C54" s="140">
        <v>929.05000000000007</v>
      </c>
      <c r="D54" s="247">
        <f t="shared" si="11"/>
        <v>2.2658197213502144E-3</v>
      </c>
      <c r="E54" s="215">
        <f t="shared" si="12"/>
        <v>3.7233806139816759E-3</v>
      </c>
      <c r="F54" s="52">
        <f>(C54-B54)/B54</f>
        <v>0.61906172667387049</v>
      </c>
      <c r="H54" s="19">
        <v>196.80900000000003</v>
      </c>
      <c r="I54" s="140">
        <v>317.46800000000002</v>
      </c>
      <c r="J54" s="247">
        <f t="shared" si="13"/>
        <v>2.8448825440308928E-3</v>
      </c>
      <c r="K54" s="215">
        <f t="shared" si="14"/>
        <v>4.7019332892072286E-3</v>
      </c>
      <c r="L54" s="52">
        <f t="shared" si="15"/>
        <v>0.61307663775538712</v>
      </c>
      <c r="N54" s="27">
        <f t="shared" si="16"/>
        <v>3.4298037712174567</v>
      </c>
      <c r="O54" s="152">
        <f t="shared" si="17"/>
        <v>3.4171250201819063</v>
      </c>
      <c r="P54" s="52">
        <f t="shared" si="8"/>
        <v>-3.6966403564976792E-3</v>
      </c>
    </row>
    <row r="55" spans="1:16" ht="20.100000000000001" customHeight="1" x14ac:dyDescent="0.25">
      <c r="A55" s="38" t="s">
        <v>169</v>
      </c>
      <c r="B55" s="19">
        <v>1488.7900000000002</v>
      </c>
      <c r="C55" s="140">
        <v>777.58</v>
      </c>
      <c r="D55" s="247">
        <f t="shared" si="11"/>
        <v>5.8787245877609485E-3</v>
      </c>
      <c r="E55" s="215">
        <f t="shared" si="12"/>
        <v>3.1163299045475178E-3</v>
      </c>
      <c r="F55" s="52">
        <f>(C55-B55)/B55</f>
        <v>-0.47771008671471465</v>
      </c>
      <c r="H55" s="19">
        <v>509.71900000000011</v>
      </c>
      <c r="I55" s="140">
        <v>294.24799999999999</v>
      </c>
      <c r="J55" s="247">
        <f t="shared" si="13"/>
        <v>7.3680100272898227E-3</v>
      </c>
      <c r="K55" s="215">
        <f t="shared" si="14"/>
        <v>4.3580281051401985E-3</v>
      </c>
      <c r="L55" s="52">
        <f t="shared" si="15"/>
        <v>-0.42272507008763666</v>
      </c>
      <c r="N55" s="27">
        <f t="shared" ref="N55:N56" si="19">(H55/B55)*10</f>
        <v>3.4237132167733533</v>
      </c>
      <c r="O55" s="152">
        <f t="shared" ref="O55:O56" si="20">(I55/C55)*10</f>
        <v>3.7841508269245603</v>
      </c>
      <c r="P55" s="52">
        <f t="shared" ref="P55:P56" si="21">(O55-N55)/N55</f>
        <v>0.10527681126601429</v>
      </c>
    </row>
    <row r="56" spans="1:16" ht="20.100000000000001" customHeight="1" x14ac:dyDescent="0.25">
      <c r="A56" s="38" t="s">
        <v>163</v>
      </c>
      <c r="B56" s="19">
        <v>1509.6099999999994</v>
      </c>
      <c r="C56" s="140">
        <v>701.32</v>
      </c>
      <c r="D56" s="247">
        <f t="shared" si="11"/>
        <v>5.9609356759044597E-3</v>
      </c>
      <c r="E56" s="215">
        <f t="shared" si="12"/>
        <v>2.8107004921130497E-3</v>
      </c>
      <c r="F56" s="52">
        <f t="shared" si="18"/>
        <v>-0.53542968051350992</v>
      </c>
      <c r="H56" s="19">
        <v>549.70200000000011</v>
      </c>
      <c r="I56" s="140">
        <v>281.41699999999997</v>
      </c>
      <c r="J56" s="247">
        <f t="shared" si="13"/>
        <v>7.9459660087641826E-3</v>
      </c>
      <c r="K56" s="215">
        <f t="shared" si="14"/>
        <v>4.1679916100168532E-3</v>
      </c>
      <c r="L56" s="52">
        <f t="shared" si="15"/>
        <v>-0.48805534635129594</v>
      </c>
      <c r="N56" s="27">
        <f t="shared" si="19"/>
        <v>3.6413510774305968</v>
      </c>
      <c r="O56" s="152">
        <f t="shared" si="20"/>
        <v>4.0126760965037347</v>
      </c>
      <c r="P56" s="52">
        <f t="shared" si="21"/>
        <v>0.10197451747364923</v>
      </c>
    </row>
    <row r="57" spans="1:16" ht="20.100000000000001" customHeight="1" x14ac:dyDescent="0.25">
      <c r="A57" s="38" t="s">
        <v>174</v>
      </c>
      <c r="B57" s="19">
        <v>183.70000000000005</v>
      </c>
      <c r="C57" s="140">
        <v>489.09000000000003</v>
      </c>
      <c r="D57" s="247">
        <f t="shared" si="11"/>
        <v>7.2536872679940516E-4</v>
      </c>
      <c r="E57" s="215">
        <f t="shared" si="12"/>
        <v>1.960140169519722E-3</v>
      </c>
      <c r="F57" s="52">
        <f t="shared" ref="F57:F58" si="22">(C57-B57)/B57</f>
        <v>1.6624387588459439</v>
      </c>
      <c r="H57" s="19">
        <v>75.524000000000001</v>
      </c>
      <c r="I57" s="140">
        <v>194.12499999999997</v>
      </c>
      <c r="J57" s="247">
        <f t="shared" si="13"/>
        <v>1.0917026622531954E-3</v>
      </c>
      <c r="K57" s="215">
        <f t="shared" si="14"/>
        <v>2.8751332410427289E-3</v>
      </c>
      <c r="L57" s="52">
        <f t="shared" si="15"/>
        <v>1.5703749801387634</v>
      </c>
      <c r="N57" s="27">
        <f t="shared" si="16"/>
        <v>4.111268372346216</v>
      </c>
      <c r="O57" s="152">
        <f t="shared" si="17"/>
        <v>3.9691058905313943</v>
      </c>
      <c r="P57" s="52">
        <f t="shared" ref="P57:P58" si="23">(O57-N57)/N57</f>
        <v>-3.4578740412826062E-2</v>
      </c>
    </row>
    <row r="58" spans="1:16" ht="20.100000000000001" customHeight="1" x14ac:dyDescent="0.25">
      <c r="A58" s="38" t="s">
        <v>167</v>
      </c>
      <c r="B58" s="19">
        <v>175.81999999999996</v>
      </c>
      <c r="C58" s="140">
        <v>481.77999999999986</v>
      </c>
      <c r="D58" s="247">
        <f t="shared" si="11"/>
        <v>6.9425329094105254E-4</v>
      </c>
      <c r="E58" s="215">
        <f t="shared" si="12"/>
        <v>1.9308436706356937E-3</v>
      </c>
      <c r="F58" s="52">
        <f t="shared" si="22"/>
        <v>1.7401888294847001</v>
      </c>
      <c r="H58" s="19">
        <v>95.086000000000013</v>
      </c>
      <c r="I58" s="140">
        <v>184.67100000000002</v>
      </c>
      <c r="J58" s="247">
        <f t="shared" si="13"/>
        <v>1.3744722120518952E-3</v>
      </c>
      <c r="K58" s="215">
        <f t="shared" si="14"/>
        <v>2.7351125859966618E-3</v>
      </c>
      <c r="L58" s="52">
        <f t="shared" si="15"/>
        <v>0.94214710893296594</v>
      </c>
      <c r="N58" s="27">
        <f t="shared" si="16"/>
        <v>5.408144693436471</v>
      </c>
      <c r="O58" s="152">
        <f t="shared" si="17"/>
        <v>3.8330980945659858</v>
      </c>
      <c r="P58" s="52">
        <f t="shared" si="23"/>
        <v>-0.2912360316065547</v>
      </c>
    </row>
    <row r="59" spans="1:16" ht="20.100000000000001" customHeight="1" x14ac:dyDescent="0.25">
      <c r="A59" s="38" t="s">
        <v>173</v>
      </c>
      <c r="B59" s="19">
        <v>327.42000000000013</v>
      </c>
      <c r="C59" s="140">
        <v>505.19000000000011</v>
      </c>
      <c r="D59" s="247">
        <f t="shared" si="11"/>
        <v>1.2928700518707744E-3</v>
      </c>
      <c r="E59" s="215">
        <f t="shared" si="12"/>
        <v>2.0246646061863227E-3</v>
      </c>
      <c r="F59" s="52">
        <f t="shared" ref="F59:F60" si="24">(C59-B59)/B59</f>
        <v>0.54294178730682274</v>
      </c>
      <c r="H59" s="19">
        <v>113.39700000000002</v>
      </c>
      <c r="I59" s="140">
        <v>137.06400000000002</v>
      </c>
      <c r="J59" s="247">
        <f t="shared" si="13"/>
        <v>1.6391585031450347E-3</v>
      </c>
      <c r="K59" s="215">
        <f t="shared" si="14"/>
        <v>2.0300180942706024E-3</v>
      </c>
      <c r="L59" s="52">
        <f t="shared" si="15"/>
        <v>0.20870922511177542</v>
      </c>
      <c r="N59" s="27">
        <f t="shared" si="16"/>
        <v>3.4633498259116724</v>
      </c>
      <c r="O59" s="152">
        <f t="shared" si="17"/>
        <v>2.7131178368534608</v>
      </c>
      <c r="P59" s="52">
        <f t="shared" ref="P59" si="25">(O59-N59)/N59</f>
        <v>-0.21662033198183347</v>
      </c>
    </row>
    <row r="60" spans="1:16" ht="20.100000000000001" customHeight="1" x14ac:dyDescent="0.25">
      <c r="A60" s="38" t="s">
        <v>215</v>
      </c>
      <c r="B60" s="19">
        <v>63.4</v>
      </c>
      <c r="C60" s="140">
        <v>118.21000000000001</v>
      </c>
      <c r="D60" s="247">
        <f t="shared" si="11"/>
        <v>2.5034500424105755E-4</v>
      </c>
      <c r="E60" s="215">
        <f t="shared" si="12"/>
        <v>4.737536433763241E-4</v>
      </c>
      <c r="F60" s="52">
        <f t="shared" si="24"/>
        <v>0.86451104100946385</v>
      </c>
      <c r="H60" s="19">
        <v>35.275000000000006</v>
      </c>
      <c r="I60" s="140">
        <v>47.935000000000002</v>
      </c>
      <c r="J60" s="247">
        <f t="shared" si="13"/>
        <v>5.0990163935942835E-4</v>
      </c>
      <c r="K60" s="215">
        <f t="shared" si="14"/>
        <v>7.0995241163880618E-4</v>
      </c>
      <c r="L60" s="52">
        <f t="shared" si="15"/>
        <v>0.35889440113394738</v>
      </c>
      <c r="N60" s="27">
        <f t="shared" ref="N60" si="26">(H60/B60)*10</f>
        <v>5.5638801261829665</v>
      </c>
      <c r="O60" s="152">
        <f t="shared" ref="O60" si="27">(I60/C60)*10</f>
        <v>4.0550714829540642</v>
      </c>
      <c r="P60" s="52">
        <f t="shared" ref="P60" si="28">(O60-N60)/N60</f>
        <v>-0.27117921468664036</v>
      </c>
    </row>
    <row r="61" spans="1:16" ht="20.100000000000001" customHeight="1" thickBot="1" x14ac:dyDescent="0.3">
      <c r="A61" s="8" t="s">
        <v>17</v>
      </c>
      <c r="B61" s="19">
        <f>B62-SUM(B39:B60)</f>
        <v>200.50999999998021</v>
      </c>
      <c r="C61" s="140">
        <f>C62-SUM(C39:C60)</f>
        <v>154.45000000001164</v>
      </c>
      <c r="D61" s="247">
        <f t="shared" si="11"/>
        <v>7.9174569085756305E-4</v>
      </c>
      <c r="E61" s="215">
        <f t="shared" si="12"/>
        <v>6.1899374181100387E-4</v>
      </c>
      <c r="F61" s="52">
        <f t="shared" si="18"/>
        <v>-0.22971422871663813</v>
      </c>
      <c r="H61" s="19">
        <f>H62-SUM(H39:H60)</f>
        <v>96.161000000007334</v>
      </c>
      <c r="I61" s="140">
        <f>I62-SUM(I39:I60)</f>
        <v>71.407000000006519</v>
      </c>
      <c r="J61" s="247">
        <f t="shared" si="13"/>
        <v>1.3900113832018633E-3</v>
      </c>
      <c r="K61" s="215">
        <f t="shared" si="14"/>
        <v>1.0575899000291407E-3</v>
      </c>
      <c r="L61" s="52">
        <f t="shared" si="15"/>
        <v>-0.25742244776987477</v>
      </c>
      <c r="N61" s="27">
        <f t="shared" si="16"/>
        <v>4.7958206573246631</v>
      </c>
      <c r="O61" s="152">
        <f t="shared" si="17"/>
        <v>4.6233085140823009</v>
      </c>
      <c r="P61" s="52">
        <f t="shared" si="8"/>
        <v>-3.5971349966743268E-2</v>
      </c>
    </row>
    <row r="62" spans="1:16" ht="26.25" customHeight="1" thickBot="1" x14ac:dyDescent="0.3">
      <c r="A62" s="12" t="s">
        <v>18</v>
      </c>
      <c r="B62" s="17">
        <v>253250.51000000004</v>
      </c>
      <c r="C62" s="145">
        <v>249517.87000000002</v>
      </c>
      <c r="D62" s="253">
        <f>SUM(D39:D61)</f>
        <v>1</v>
      </c>
      <c r="E62" s="254">
        <f>SUM(E39:E61)</f>
        <v>1</v>
      </c>
      <c r="F62" s="57">
        <f t="shared" si="18"/>
        <v>-1.4738923921614269E-2</v>
      </c>
      <c r="G62" s="1"/>
      <c r="H62" s="17">
        <v>69180.008999999991</v>
      </c>
      <c r="I62" s="145">
        <v>67518.609999999986</v>
      </c>
      <c r="J62" s="253">
        <f>SUM(J39:J61)</f>
        <v>1.0000000000000002</v>
      </c>
      <c r="K62" s="254">
        <f>SUM(K39:K61)</f>
        <v>1.0000000000000004</v>
      </c>
      <c r="L62" s="57">
        <f t="shared" si="15"/>
        <v>-2.4015593869032383E-2</v>
      </c>
      <c r="M62" s="1"/>
      <c r="N62" s="29">
        <f t="shared" si="16"/>
        <v>2.7316829095428075</v>
      </c>
      <c r="O62" s="146">
        <f t="shared" si="17"/>
        <v>2.7059629035788091</v>
      </c>
      <c r="P62" s="57">
        <f t="shared" si="8"/>
        <v>-9.4154434521476153E-3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jan-out</v>
      </c>
      <c r="C66" s="362"/>
      <c r="D66" s="368" t="str">
        <f>B5</f>
        <v>jan-out</v>
      </c>
      <c r="E66" s="362"/>
      <c r="F66" s="131" t="str">
        <f>F37</f>
        <v>2024/2023</v>
      </c>
      <c r="H66" s="356" t="str">
        <f>B5</f>
        <v>jan-out</v>
      </c>
      <c r="I66" s="362"/>
      <c r="J66" s="368" t="str">
        <f>B5</f>
        <v>jan-out</v>
      </c>
      <c r="K66" s="357"/>
      <c r="L66" s="131" t="str">
        <f>L37</f>
        <v>2024/2023</v>
      </c>
      <c r="N66" s="356" t="str">
        <f>B5</f>
        <v>jan-out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178</v>
      </c>
      <c r="B68" s="39">
        <v>66504.98000000001</v>
      </c>
      <c r="C68" s="147">
        <v>73179.049999999988</v>
      </c>
      <c r="D68" s="247">
        <f>B68/$B$96</f>
        <v>0.18856441069315494</v>
      </c>
      <c r="E68" s="246">
        <f>C68/$C$96</f>
        <v>0.16654647004976289</v>
      </c>
      <c r="F68" s="61">
        <f t="shared" ref="F68:F75" si="29">(C68-B68)/B68</f>
        <v>0.1003544396224159</v>
      </c>
      <c r="H68" s="19">
        <v>28116.900000000012</v>
      </c>
      <c r="I68" s="147">
        <v>31179.536000000007</v>
      </c>
      <c r="J68" s="245">
        <f>H68/$H$96</f>
        <v>0.20425500050048739</v>
      </c>
      <c r="K68" s="246">
        <f>I68/$I$96</f>
        <v>0.19815103899418823</v>
      </c>
      <c r="L68" s="61">
        <f t="shared" ref="L68:L96" si="30">(I68-H68)/H68</f>
        <v>0.10892509487176728</v>
      </c>
      <c r="N68" s="41">
        <f t="shared" ref="N68:N96" si="31">(H68/B68)*10</f>
        <v>4.2277886558269788</v>
      </c>
      <c r="O68" s="149">
        <f t="shared" ref="O68:O96" si="32">(I68/C68)*10</f>
        <v>4.2607188806085912</v>
      </c>
      <c r="P68" s="61">
        <f t="shared" si="8"/>
        <v>7.7889950189979412E-3</v>
      </c>
    </row>
    <row r="69" spans="1:16" ht="20.100000000000001" customHeight="1" x14ac:dyDescent="0.25">
      <c r="A69" s="38" t="s">
        <v>177</v>
      </c>
      <c r="B69" s="19">
        <v>78209.489999999991</v>
      </c>
      <c r="C69" s="140">
        <v>81814.739999999991</v>
      </c>
      <c r="D69" s="247">
        <f t="shared" ref="D69:D95" si="33">B69/$B$96</f>
        <v>0.2217507078787512</v>
      </c>
      <c r="E69" s="215">
        <f t="shared" ref="E69:E95" si="34">C69/$C$96</f>
        <v>0.18620023278573772</v>
      </c>
      <c r="F69" s="52">
        <f t="shared" si="29"/>
        <v>4.6097347009934481E-2</v>
      </c>
      <c r="H69" s="19">
        <v>28608.707999999991</v>
      </c>
      <c r="I69" s="140">
        <v>29071.27399999999</v>
      </c>
      <c r="J69" s="214">
        <f t="shared" ref="J69:J96" si="35">H69/$H$96</f>
        <v>0.20782773587622722</v>
      </c>
      <c r="K69" s="215">
        <f t="shared" ref="K69:K96" si="36">I69/$I$96</f>
        <v>0.18475268996898245</v>
      </c>
      <c r="L69" s="52">
        <f t="shared" si="30"/>
        <v>1.6168713386147986E-2</v>
      </c>
      <c r="N69" s="40">
        <f t="shared" si="31"/>
        <v>3.6579586441491942</v>
      </c>
      <c r="O69" s="143">
        <f t="shared" si="32"/>
        <v>3.5533051868159693</v>
      </c>
      <c r="P69" s="52">
        <f t="shared" si="8"/>
        <v>-2.8609797844657243E-2</v>
      </c>
    </row>
    <row r="70" spans="1:16" ht="20.100000000000001" customHeight="1" x14ac:dyDescent="0.25">
      <c r="A70" s="38" t="s">
        <v>180</v>
      </c>
      <c r="B70" s="19">
        <v>49857.649999999994</v>
      </c>
      <c r="C70" s="140">
        <v>48679.630000000019</v>
      </c>
      <c r="D70" s="247">
        <f t="shared" si="33"/>
        <v>0.14136352481867634</v>
      </c>
      <c r="E70" s="215">
        <f t="shared" si="34"/>
        <v>0.11078881920206048</v>
      </c>
      <c r="F70" s="52">
        <f t="shared" si="29"/>
        <v>-2.362766797071212E-2</v>
      </c>
      <c r="H70" s="19">
        <v>20757.369999999995</v>
      </c>
      <c r="I70" s="140">
        <v>20529.600999999991</v>
      </c>
      <c r="J70" s="214">
        <f t="shared" si="35"/>
        <v>0.15079175228203676</v>
      </c>
      <c r="K70" s="215">
        <f t="shared" si="36"/>
        <v>0.13046896426829838</v>
      </c>
      <c r="L70" s="52">
        <f t="shared" si="30"/>
        <v>-1.0972921906773542E-2</v>
      </c>
      <c r="N70" s="40">
        <f t="shared" si="31"/>
        <v>4.1633269919460698</v>
      </c>
      <c r="O70" s="143">
        <f t="shared" si="32"/>
        <v>4.2172878060083825</v>
      </c>
      <c r="P70" s="52">
        <f t="shared" si="8"/>
        <v>1.296098388781365E-2</v>
      </c>
    </row>
    <row r="71" spans="1:16" ht="20.100000000000001" customHeight="1" x14ac:dyDescent="0.25">
      <c r="A71" s="38" t="s">
        <v>182</v>
      </c>
      <c r="B71" s="19">
        <v>29142.92</v>
      </c>
      <c r="C71" s="140">
        <v>99329.41999999994</v>
      </c>
      <c r="D71" s="247">
        <f t="shared" si="33"/>
        <v>8.2630165976709677E-2</v>
      </c>
      <c r="E71" s="215">
        <f t="shared" si="34"/>
        <v>0.22606147897643264</v>
      </c>
      <c r="F71" s="52">
        <f t="shared" si="29"/>
        <v>2.4083550996262537</v>
      </c>
      <c r="H71" s="19">
        <v>5568.4110000000001</v>
      </c>
      <c r="I71" s="140">
        <v>19798.60500000001</v>
      </c>
      <c r="J71" s="214">
        <f t="shared" si="35"/>
        <v>4.0451678228820356E-2</v>
      </c>
      <c r="K71" s="215">
        <f t="shared" si="36"/>
        <v>0.1258233654081809</v>
      </c>
      <c r="L71" s="52">
        <f t="shared" si="30"/>
        <v>2.5555214943724538</v>
      </c>
      <c r="N71" s="40">
        <f t="shared" si="31"/>
        <v>1.9107251435340042</v>
      </c>
      <c r="O71" s="143">
        <f t="shared" si="32"/>
        <v>1.9932266794671731</v>
      </c>
      <c r="P71" s="52">
        <f t="shared" si="8"/>
        <v>4.3178128582417249E-2</v>
      </c>
    </row>
    <row r="72" spans="1:16" ht="20.100000000000001" customHeight="1" x14ac:dyDescent="0.25">
      <c r="A72" s="38" t="s">
        <v>179</v>
      </c>
      <c r="B72" s="19">
        <v>40614.920000000006</v>
      </c>
      <c r="C72" s="140">
        <v>45623.21</v>
      </c>
      <c r="D72" s="247">
        <f t="shared" si="33"/>
        <v>0.11515721762715563</v>
      </c>
      <c r="E72" s="215">
        <f t="shared" si="34"/>
        <v>0.10383278517333915</v>
      </c>
      <c r="F72" s="52">
        <f t="shared" si="29"/>
        <v>0.12331158106429836</v>
      </c>
      <c r="H72" s="19">
        <v>15003.313999999995</v>
      </c>
      <c r="I72" s="140">
        <v>17155.846000000005</v>
      </c>
      <c r="J72" s="214">
        <f t="shared" si="35"/>
        <v>0.10899145740031678</v>
      </c>
      <c r="K72" s="215">
        <f t="shared" si="36"/>
        <v>0.10902820073154033</v>
      </c>
      <c r="L72" s="52">
        <f t="shared" si="30"/>
        <v>0.14347043593168887</v>
      </c>
      <c r="N72" s="40">
        <f t="shared" si="31"/>
        <v>3.6940400227305616</v>
      </c>
      <c r="O72" s="143">
        <f t="shared" si="32"/>
        <v>3.7603329533366909</v>
      </c>
      <c r="P72" s="52">
        <f t="shared" ref="P72:P75" si="37">(O72-N72)/N72</f>
        <v>1.7945915636595311E-2</v>
      </c>
    </row>
    <row r="73" spans="1:16" ht="20.100000000000001" customHeight="1" x14ac:dyDescent="0.25">
      <c r="A73" s="38" t="s">
        <v>183</v>
      </c>
      <c r="B73" s="19">
        <v>24591.490000000009</v>
      </c>
      <c r="C73" s="140">
        <v>22013.830000000005</v>
      </c>
      <c r="D73" s="247">
        <f t="shared" si="33"/>
        <v>6.9725302073868956E-2</v>
      </c>
      <c r="E73" s="215">
        <f t="shared" si="34"/>
        <v>5.0100755322398605E-2</v>
      </c>
      <c r="F73" s="52">
        <f t="shared" si="29"/>
        <v>-0.10481918745061819</v>
      </c>
      <c r="H73" s="19">
        <v>11742.026000000002</v>
      </c>
      <c r="I73" s="140">
        <v>10303.441999999999</v>
      </c>
      <c r="J73" s="214">
        <f t="shared" si="35"/>
        <v>8.5299856189933285E-2</v>
      </c>
      <c r="K73" s="215">
        <f t="shared" si="36"/>
        <v>6.5480055171967796E-2</v>
      </c>
      <c r="L73" s="52">
        <f t="shared" si="30"/>
        <v>-0.12251582478185642</v>
      </c>
      <c r="N73" s="40">
        <f t="shared" si="31"/>
        <v>4.7748330825013028</v>
      </c>
      <c r="O73" s="143">
        <f t="shared" si="32"/>
        <v>4.680440432219199</v>
      </c>
      <c r="P73" s="52">
        <f t="shared" si="37"/>
        <v>-1.9768785348336416E-2</v>
      </c>
    </row>
    <row r="74" spans="1:16" ht="20.100000000000001" customHeight="1" x14ac:dyDescent="0.25">
      <c r="A74" s="38" t="s">
        <v>181</v>
      </c>
      <c r="B74" s="19">
        <v>9003.5099999999984</v>
      </c>
      <c r="C74" s="140">
        <v>10268.740000000002</v>
      </c>
      <c r="D74" s="247">
        <f t="shared" si="33"/>
        <v>2.5528036506738697E-2</v>
      </c>
      <c r="E74" s="215">
        <f t="shared" si="34"/>
        <v>2.3370382628071871E-2</v>
      </c>
      <c r="F74" s="52">
        <f t="shared" si="29"/>
        <v>0.14052630585182929</v>
      </c>
      <c r="H74" s="19">
        <v>4795.1229999999996</v>
      </c>
      <c r="I74" s="140">
        <v>5227.6080000000011</v>
      </c>
      <c r="J74" s="214">
        <f t="shared" si="35"/>
        <v>3.4834133591003916E-2</v>
      </c>
      <c r="K74" s="215">
        <f t="shared" si="36"/>
        <v>3.3222301853829073E-2</v>
      </c>
      <c r="L74" s="52">
        <f t="shared" si="30"/>
        <v>9.0192681188783166E-2</v>
      </c>
      <c r="N74" s="40">
        <f t="shared" si="31"/>
        <v>5.3258373678709745</v>
      </c>
      <c r="O74" s="143">
        <f t="shared" si="32"/>
        <v>5.0907978973077519</v>
      </c>
      <c r="P74" s="52">
        <f t="shared" si="37"/>
        <v>-4.4131927869434852E-2</v>
      </c>
    </row>
    <row r="75" spans="1:16" ht="20.100000000000001" customHeight="1" x14ac:dyDescent="0.25">
      <c r="A75" s="38" t="s">
        <v>185</v>
      </c>
      <c r="B75" s="19">
        <v>7462.9800000000005</v>
      </c>
      <c r="C75" s="140">
        <v>8186.6700000000019</v>
      </c>
      <c r="D75" s="247">
        <f t="shared" si="33"/>
        <v>2.1160105990781462E-2</v>
      </c>
      <c r="E75" s="215">
        <f t="shared" si="34"/>
        <v>1.863184873214797E-2</v>
      </c>
      <c r="F75" s="52">
        <f t="shared" si="29"/>
        <v>9.697064711415565E-2</v>
      </c>
      <c r="H75" s="19">
        <v>3140.753999999999</v>
      </c>
      <c r="I75" s="140">
        <v>3767.5449999999996</v>
      </c>
      <c r="J75" s="214">
        <f t="shared" si="35"/>
        <v>2.2815982908567706E-2</v>
      </c>
      <c r="K75" s="215">
        <f t="shared" si="36"/>
        <v>2.3943363243358037E-2</v>
      </c>
      <c r="L75" s="52">
        <f t="shared" si="30"/>
        <v>0.19956704663911939</v>
      </c>
      <c r="N75" s="40">
        <f t="shared" si="31"/>
        <v>4.2084448839471618</v>
      </c>
      <c r="O75" s="143">
        <f t="shared" si="32"/>
        <v>4.602048207635093</v>
      </c>
      <c r="P75" s="52">
        <f t="shared" si="37"/>
        <v>9.3527023530545803E-2</v>
      </c>
    </row>
    <row r="76" spans="1:16" ht="20.100000000000001" customHeight="1" x14ac:dyDescent="0.25">
      <c r="A76" s="38" t="s">
        <v>184</v>
      </c>
      <c r="B76" s="19">
        <v>1366.3999999999999</v>
      </c>
      <c r="C76" s="140">
        <v>1368.35</v>
      </c>
      <c r="D76" s="247">
        <f t="shared" si="33"/>
        <v>3.8742122886305185E-3</v>
      </c>
      <c r="E76" s="215">
        <f t="shared" si="34"/>
        <v>3.1141954192161975E-3</v>
      </c>
      <c r="F76" s="52">
        <f t="shared" ref="F76:F81" si="38">(C76-B76)/B76</f>
        <v>1.42710772833727E-3</v>
      </c>
      <c r="H76" s="19">
        <v>2740.8139999999989</v>
      </c>
      <c r="I76" s="140">
        <v>2893.3900000000003</v>
      </c>
      <c r="J76" s="214">
        <f t="shared" si="35"/>
        <v>1.9910621901480689E-2</v>
      </c>
      <c r="K76" s="215">
        <f t="shared" si="36"/>
        <v>1.8387965578300917E-2</v>
      </c>
      <c r="L76" s="52">
        <f t="shared" si="30"/>
        <v>5.5668133627455728E-2</v>
      </c>
      <c r="N76" s="40">
        <f t="shared" si="31"/>
        <v>20.058650468384069</v>
      </c>
      <c r="O76" s="143">
        <f t="shared" si="32"/>
        <v>21.145101764899334</v>
      </c>
      <c r="P76" s="52">
        <f t="shared" ref="P76:P81" si="39">(O76-N76)/N76</f>
        <v>5.4163728423689363E-2</v>
      </c>
    </row>
    <row r="77" spans="1:16" ht="20.100000000000001" customHeight="1" x14ac:dyDescent="0.25">
      <c r="A77" s="38" t="s">
        <v>186</v>
      </c>
      <c r="B77" s="19">
        <v>5768.7599999999984</v>
      </c>
      <c r="C77" s="140">
        <v>5986.670000000001</v>
      </c>
      <c r="D77" s="247">
        <f t="shared" si="33"/>
        <v>1.6356411652634795E-2</v>
      </c>
      <c r="E77" s="215">
        <f t="shared" si="34"/>
        <v>1.3624920736916022E-2</v>
      </c>
      <c r="F77" s="52">
        <f t="shared" si="38"/>
        <v>3.777414903722856E-2</v>
      </c>
      <c r="H77" s="19">
        <v>2118.3629999999998</v>
      </c>
      <c r="I77" s="140">
        <v>2136.0119999999997</v>
      </c>
      <c r="J77" s="214">
        <f t="shared" si="35"/>
        <v>1.5388831472360528E-2</v>
      </c>
      <c r="K77" s="215">
        <f t="shared" si="36"/>
        <v>1.3574704803306048E-2</v>
      </c>
      <c r="L77" s="52">
        <f t="shared" si="30"/>
        <v>8.3314332812647728E-3</v>
      </c>
      <c r="N77" s="40">
        <f t="shared" si="31"/>
        <v>3.6721288457138108</v>
      </c>
      <c r="O77" s="143">
        <f t="shared" si="32"/>
        <v>3.5679467884483351</v>
      </c>
      <c r="P77" s="52">
        <f t="shared" si="39"/>
        <v>-2.8371024450048715E-2</v>
      </c>
    </row>
    <row r="78" spans="1:16" ht="20.100000000000001" customHeight="1" x14ac:dyDescent="0.25">
      <c r="A78" s="38" t="s">
        <v>188</v>
      </c>
      <c r="B78" s="19">
        <v>5356.5800000000017</v>
      </c>
      <c r="C78" s="140">
        <v>3501.42</v>
      </c>
      <c r="D78" s="247">
        <f t="shared" si="33"/>
        <v>1.5187740091505029E-2</v>
      </c>
      <c r="E78" s="215">
        <f t="shared" si="34"/>
        <v>7.96879900957502E-3</v>
      </c>
      <c r="F78" s="52">
        <f t="shared" si="38"/>
        <v>-0.34633292137893973</v>
      </c>
      <c r="H78" s="19">
        <v>2733.3490000000002</v>
      </c>
      <c r="I78" s="140">
        <v>1905.2440000000001</v>
      </c>
      <c r="J78" s="214">
        <f t="shared" si="35"/>
        <v>1.9856392467270806E-2</v>
      </c>
      <c r="K78" s="215">
        <f t="shared" si="36"/>
        <v>1.2108136507786488E-2</v>
      </c>
      <c r="L78" s="52">
        <f t="shared" si="30"/>
        <v>-0.30296350740428679</v>
      </c>
      <c r="N78" s="40">
        <f t="shared" si="31"/>
        <v>5.1027875995504584</v>
      </c>
      <c r="O78" s="143">
        <f t="shared" si="32"/>
        <v>5.4413466536433797</v>
      </c>
      <c r="P78" s="52">
        <f t="shared" si="39"/>
        <v>6.634786329784674E-2</v>
      </c>
    </row>
    <row r="79" spans="1:16" ht="20.100000000000001" customHeight="1" x14ac:dyDescent="0.25">
      <c r="A79" s="38" t="s">
        <v>189</v>
      </c>
      <c r="B79" s="19">
        <v>6114.6799999999994</v>
      </c>
      <c r="C79" s="140">
        <v>9090.3000000000011</v>
      </c>
      <c r="D79" s="247">
        <f t="shared" si="33"/>
        <v>1.7337213405330253E-2</v>
      </c>
      <c r="E79" s="215">
        <f t="shared" si="34"/>
        <v>2.0688398888662262E-2</v>
      </c>
      <c r="F79" s="52">
        <f t="shared" si="38"/>
        <v>0.48663544126593739</v>
      </c>
      <c r="H79" s="19">
        <v>1323.0330000000001</v>
      </c>
      <c r="I79" s="140">
        <v>1826.7100000000005</v>
      </c>
      <c r="J79" s="214">
        <f t="shared" si="35"/>
        <v>9.6111628976580359E-3</v>
      </c>
      <c r="K79" s="215">
        <f t="shared" si="36"/>
        <v>1.1609040123017661E-2</v>
      </c>
      <c r="L79" s="52">
        <f t="shared" si="30"/>
        <v>0.38069874296408351</v>
      </c>
      <c r="N79" s="40">
        <f t="shared" si="31"/>
        <v>2.1636994904066937</v>
      </c>
      <c r="O79" s="143">
        <f t="shared" si="32"/>
        <v>2.0095156375477159</v>
      </c>
      <c r="P79" s="52">
        <f t="shared" si="39"/>
        <v>-7.1259365518451509E-2</v>
      </c>
    </row>
    <row r="80" spans="1:16" ht="20.100000000000001" customHeight="1" x14ac:dyDescent="0.25">
      <c r="A80" s="38" t="s">
        <v>198</v>
      </c>
      <c r="B80" s="19">
        <v>4586.41</v>
      </c>
      <c r="C80" s="140">
        <v>5588.59</v>
      </c>
      <c r="D80" s="247">
        <f t="shared" si="33"/>
        <v>1.3004044191084526E-2</v>
      </c>
      <c r="E80" s="215">
        <f t="shared" si="34"/>
        <v>1.2718939874942414E-2</v>
      </c>
      <c r="F80" s="52">
        <f t="shared" si="38"/>
        <v>0.21851077422210408</v>
      </c>
      <c r="H80" s="19">
        <v>1207.9740000000002</v>
      </c>
      <c r="I80" s="140">
        <v>1612.6479999999999</v>
      </c>
      <c r="J80" s="214">
        <f t="shared" si="35"/>
        <v>8.7753176905909138E-3</v>
      </c>
      <c r="K80" s="215">
        <f t="shared" si="36"/>
        <v>1.024864118349611E-2</v>
      </c>
      <c r="L80" s="52">
        <f t="shared" si="30"/>
        <v>0.33500224342576884</v>
      </c>
      <c r="N80" s="40">
        <f t="shared" si="31"/>
        <v>2.6338116304473438</v>
      </c>
      <c r="O80" s="143">
        <f t="shared" si="32"/>
        <v>2.8856079977239335</v>
      </c>
      <c r="P80" s="52">
        <f t="shared" si="39"/>
        <v>9.5601509373630864E-2</v>
      </c>
    </row>
    <row r="81" spans="1:16" ht="20.100000000000001" customHeight="1" x14ac:dyDescent="0.25">
      <c r="A81" s="38" t="s">
        <v>190</v>
      </c>
      <c r="B81" s="19">
        <v>1903.7300000000002</v>
      </c>
      <c r="C81" s="140">
        <v>1883.34</v>
      </c>
      <c r="D81" s="247">
        <f t="shared" si="33"/>
        <v>5.3977269908039947E-3</v>
      </c>
      <c r="E81" s="215">
        <f t="shared" si="34"/>
        <v>4.2862489866091523E-3</v>
      </c>
      <c r="F81" s="52">
        <f t="shared" si="38"/>
        <v>-1.0710552441785507E-2</v>
      </c>
      <c r="H81" s="19">
        <v>1422.0650000000001</v>
      </c>
      <c r="I81" s="140">
        <v>1545.0730000000001</v>
      </c>
      <c r="J81" s="214">
        <f t="shared" si="35"/>
        <v>1.0330580088371245E-2</v>
      </c>
      <c r="K81" s="215">
        <f t="shared" si="36"/>
        <v>9.8191910319597869E-3</v>
      </c>
      <c r="L81" s="52">
        <f t="shared" si="30"/>
        <v>8.649956225629632E-2</v>
      </c>
      <c r="N81" s="40">
        <f t="shared" si="31"/>
        <v>7.4698880618575103</v>
      </c>
      <c r="O81" s="143">
        <f t="shared" si="32"/>
        <v>8.2038983932800242</v>
      </c>
      <c r="P81" s="52">
        <f t="shared" si="39"/>
        <v>9.8262561010852706E-2</v>
      </c>
    </row>
    <row r="82" spans="1:16" ht="20.100000000000001" customHeight="1" x14ac:dyDescent="0.25">
      <c r="A82" s="38" t="s">
        <v>194</v>
      </c>
      <c r="B82" s="19">
        <v>2033.8300000000002</v>
      </c>
      <c r="C82" s="140">
        <v>1828.1599999999994</v>
      </c>
      <c r="D82" s="247">
        <f t="shared" si="33"/>
        <v>5.7666050782972838E-3</v>
      </c>
      <c r="E82" s="215">
        <f t="shared" si="34"/>
        <v>4.160666128983288E-3</v>
      </c>
      <c r="F82" s="52">
        <f t="shared" ref="F82:F93" si="40">(C82-B82)/B82</f>
        <v>-0.10112447943043457</v>
      </c>
      <c r="H82" s="19">
        <v>966.45700000000033</v>
      </c>
      <c r="I82" s="140">
        <v>787.27499999999986</v>
      </c>
      <c r="J82" s="214">
        <f t="shared" si="35"/>
        <v>7.020819329965235E-3</v>
      </c>
      <c r="K82" s="215">
        <f t="shared" si="36"/>
        <v>5.0032610884315105E-3</v>
      </c>
      <c r="L82" s="52">
        <f t="shared" si="30"/>
        <v>-0.18540090247160548</v>
      </c>
      <c r="N82" s="40">
        <f t="shared" si="31"/>
        <v>4.7519065015266779</v>
      </c>
      <c r="O82" s="143">
        <f t="shared" si="32"/>
        <v>4.3063790915455984</v>
      </c>
      <c r="P82" s="52">
        <f t="shared" ref="P82:P87" si="41">(O82-N82)/N82</f>
        <v>-9.375761283138502E-2</v>
      </c>
    </row>
    <row r="83" spans="1:16" ht="20.100000000000001" customHeight="1" x14ac:dyDescent="0.25">
      <c r="A83" s="38" t="s">
        <v>196</v>
      </c>
      <c r="B83" s="19">
        <v>1065.9099999999999</v>
      </c>
      <c r="C83" s="140">
        <v>1841.6400000000003</v>
      </c>
      <c r="D83" s="247">
        <f t="shared" si="33"/>
        <v>3.0222201555724208E-3</v>
      </c>
      <c r="E83" s="215">
        <f t="shared" si="34"/>
        <v>4.191344942335893E-3</v>
      </c>
      <c r="F83" s="52">
        <f t="shared" si="40"/>
        <v>0.72776313197174303</v>
      </c>
      <c r="H83" s="19">
        <v>529.18599999999992</v>
      </c>
      <c r="I83" s="140">
        <v>697.678</v>
      </c>
      <c r="J83" s="214">
        <f t="shared" si="35"/>
        <v>3.8442675648756035E-3</v>
      </c>
      <c r="K83" s="215">
        <f t="shared" si="36"/>
        <v>4.4338575334599986E-3</v>
      </c>
      <c r="L83" s="52">
        <f t="shared" si="30"/>
        <v>0.31839844591504707</v>
      </c>
      <c r="N83" s="40">
        <f t="shared" si="31"/>
        <v>4.9646405418843988</v>
      </c>
      <c r="O83" s="143">
        <f t="shared" si="32"/>
        <v>3.7883516865402567</v>
      </c>
      <c r="P83" s="52">
        <f t="shared" si="41"/>
        <v>-0.23693333795676277</v>
      </c>
    </row>
    <row r="84" spans="1:16" ht="20.100000000000001" customHeight="1" x14ac:dyDescent="0.25">
      <c r="A84" s="38" t="s">
        <v>200</v>
      </c>
      <c r="B84" s="19">
        <v>1915.8400000000004</v>
      </c>
      <c r="C84" s="140">
        <v>1439.75</v>
      </c>
      <c r="D84" s="247">
        <f t="shared" si="33"/>
        <v>5.4320629911079436E-3</v>
      </c>
      <c r="E84" s="215">
        <f t="shared" si="34"/>
        <v>3.276692991425089E-3</v>
      </c>
      <c r="F84" s="52">
        <f t="shared" si="40"/>
        <v>-0.24850196258560228</v>
      </c>
      <c r="H84" s="19">
        <v>744.30499999999995</v>
      </c>
      <c r="I84" s="140">
        <v>516.22499999999991</v>
      </c>
      <c r="J84" s="214">
        <f t="shared" si="35"/>
        <v>5.4069978606288453E-3</v>
      </c>
      <c r="K84" s="215">
        <f t="shared" si="36"/>
        <v>3.2806941099051243E-3</v>
      </c>
      <c r="L84" s="52">
        <f t="shared" si="30"/>
        <v>-0.30643351851727457</v>
      </c>
      <c r="N84" s="40">
        <f t="shared" si="31"/>
        <v>3.8850060547853671</v>
      </c>
      <c r="O84" s="143">
        <f t="shared" si="32"/>
        <v>3.5855183191526301</v>
      </c>
      <c r="P84" s="52">
        <f t="shared" si="41"/>
        <v>-7.7088100098027426E-2</v>
      </c>
    </row>
    <row r="85" spans="1:16" ht="20.100000000000001" customHeight="1" x14ac:dyDescent="0.25">
      <c r="A85" s="38" t="s">
        <v>191</v>
      </c>
      <c r="B85" s="19">
        <v>771.96</v>
      </c>
      <c r="C85" s="140">
        <v>1562.0699999999997</v>
      </c>
      <c r="D85" s="247">
        <f t="shared" si="33"/>
        <v>2.1887711638840864E-3</v>
      </c>
      <c r="E85" s="215">
        <f t="shared" si="34"/>
        <v>3.555078187959985E-3</v>
      </c>
      <c r="F85" s="52">
        <f t="shared" si="40"/>
        <v>1.0235115809109276</v>
      </c>
      <c r="H85" s="19">
        <v>218.35299999999998</v>
      </c>
      <c r="I85" s="140">
        <v>458.2179999999999</v>
      </c>
      <c r="J85" s="214">
        <f t="shared" si="35"/>
        <v>1.5862236635007024E-3</v>
      </c>
      <c r="K85" s="215">
        <f t="shared" si="36"/>
        <v>2.9120501596251753E-3</v>
      </c>
      <c r="L85" s="52">
        <f t="shared" si="30"/>
        <v>1.0985193700109452</v>
      </c>
      <c r="N85" s="40">
        <f t="shared" si="31"/>
        <v>2.8285532929167312</v>
      </c>
      <c r="O85" s="143">
        <f t="shared" si="32"/>
        <v>2.9334024723603935</v>
      </c>
      <c r="P85" s="52">
        <f t="shared" si="41"/>
        <v>3.706812938834346E-2</v>
      </c>
    </row>
    <row r="86" spans="1:16" ht="20.100000000000001" customHeight="1" x14ac:dyDescent="0.25">
      <c r="A86" s="38" t="s">
        <v>202</v>
      </c>
      <c r="B86" s="19">
        <v>1157.8</v>
      </c>
      <c r="C86" s="140">
        <v>2121.36</v>
      </c>
      <c r="D86" s="247">
        <f t="shared" si="33"/>
        <v>3.2827597978457366E-3</v>
      </c>
      <c r="E86" s="215">
        <f t="shared" si="34"/>
        <v>4.8279530781660199E-3</v>
      </c>
      <c r="F86" s="52">
        <f t="shared" si="40"/>
        <v>0.83223354638106772</v>
      </c>
      <c r="H86" s="19">
        <v>244.15700000000001</v>
      </c>
      <c r="I86" s="140">
        <v>444.101</v>
      </c>
      <c r="J86" s="214">
        <f t="shared" si="35"/>
        <v>1.7736766200113626E-3</v>
      </c>
      <c r="K86" s="215">
        <f t="shared" si="36"/>
        <v>2.8223343210866886E-3</v>
      </c>
      <c r="L86" s="52">
        <f t="shared" si="30"/>
        <v>0.81891569768632466</v>
      </c>
      <c r="N86" s="40">
        <f t="shared" si="31"/>
        <v>2.1088011746415618</v>
      </c>
      <c r="O86" s="143">
        <f t="shared" si="32"/>
        <v>2.093473055021307</v>
      </c>
      <c r="P86" s="52">
        <f t="shared" si="41"/>
        <v>-7.2686414464180954E-3</v>
      </c>
    </row>
    <row r="87" spans="1:16" ht="20.100000000000001" customHeight="1" x14ac:dyDescent="0.25">
      <c r="A87" s="38" t="s">
        <v>203</v>
      </c>
      <c r="B87" s="19">
        <v>511.44</v>
      </c>
      <c r="C87" s="140">
        <v>506.6400000000001</v>
      </c>
      <c r="D87" s="247">
        <f t="shared" si="33"/>
        <v>1.450107679228039E-3</v>
      </c>
      <c r="E87" s="215">
        <f t="shared" si="34"/>
        <v>1.1530499997746883E-3</v>
      </c>
      <c r="F87" s="52">
        <f t="shared" si="40"/>
        <v>-9.3852651337398285E-3</v>
      </c>
      <c r="H87" s="19">
        <v>385.23499999999996</v>
      </c>
      <c r="I87" s="140">
        <v>409.22500000000008</v>
      </c>
      <c r="J87" s="214">
        <f t="shared" si="35"/>
        <v>2.7985366494103266E-3</v>
      </c>
      <c r="K87" s="215">
        <f t="shared" si="36"/>
        <v>2.6006916502027701E-3</v>
      </c>
      <c r="L87" s="52">
        <f t="shared" si="30"/>
        <v>6.2273677106182264E-2</v>
      </c>
      <c r="N87" s="40">
        <f t="shared" si="31"/>
        <v>7.532359612075707</v>
      </c>
      <c r="O87" s="143">
        <f t="shared" si="32"/>
        <v>8.0772343281225325</v>
      </c>
      <c r="P87" s="52">
        <f t="shared" si="41"/>
        <v>7.2337852161664551E-2</v>
      </c>
    </row>
    <row r="88" spans="1:16" ht="20.100000000000001" customHeight="1" x14ac:dyDescent="0.25">
      <c r="A88" s="38" t="s">
        <v>201</v>
      </c>
      <c r="B88" s="19">
        <v>1240.3800000000001</v>
      </c>
      <c r="C88" s="140">
        <v>1280.71</v>
      </c>
      <c r="D88" s="247">
        <f t="shared" si="33"/>
        <v>3.5169023994229532E-3</v>
      </c>
      <c r="E88" s="215">
        <f t="shared" si="34"/>
        <v>2.9147376148970488E-3</v>
      </c>
      <c r="F88" s="52">
        <f t="shared" si="40"/>
        <v>3.2514229510311292E-2</v>
      </c>
      <c r="H88" s="19">
        <v>376.89400000000012</v>
      </c>
      <c r="I88" s="140">
        <v>404.86500000000001</v>
      </c>
      <c r="J88" s="214">
        <f t="shared" si="35"/>
        <v>2.7379435200406404E-3</v>
      </c>
      <c r="K88" s="215">
        <f t="shared" si="36"/>
        <v>2.5729831387606922E-3</v>
      </c>
      <c r="L88" s="52">
        <f t="shared" si="30"/>
        <v>7.4214500628823704E-2</v>
      </c>
      <c r="N88" s="40">
        <f t="shared" ref="N88:N93" si="42">(H88/B88)*10</f>
        <v>3.038536577500444</v>
      </c>
      <c r="O88" s="143">
        <f t="shared" ref="O88:O93" si="43">(I88/C88)*10</f>
        <v>3.1612543042531094</v>
      </c>
      <c r="P88" s="52">
        <f t="shared" ref="P88:P93" si="44">(O88-N88)/N88</f>
        <v>4.0387115186092379E-2</v>
      </c>
    </row>
    <row r="89" spans="1:16" ht="20.100000000000001" customHeight="1" x14ac:dyDescent="0.25">
      <c r="A89" s="38" t="s">
        <v>219</v>
      </c>
      <c r="B89" s="19">
        <v>355.89</v>
      </c>
      <c r="C89" s="140">
        <v>508.79000000000008</v>
      </c>
      <c r="D89" s="247">
        <f t="shared" si="33"/>
        <v>1.0090701195848326E-3</v>
      </c>
      <c r="E89" s="215">
        <f t="shared" si="34"/>
        <v>1.1579431339518468E-3</v>
      </c>
      <c r="F89" s="52">
        <f t="shared" si="40"/>
        <v>0.42962713197898256</v>
      </c>
      <c r="H89" s="19">
        <v>187.85399999999998</v>
      </c>
      <c r="I89" s="140">
        <v>387.39099999999996</v>
      </c>
      <c r="J89" s="214">
        <f t="shared" si="35"/>
        <v>1.3646639161507329E-3</v>
      </c>
      <c r="K89" s="215">
        <f t="shared" si="36"/>
        <v>2.4619330174444399E-3</v>
      </c>
      <c r="L89" s="52">
        <f t="shared" si="30"/>
        <v>1.0621919149978174</v>
      </c>
      <c r="N89" s="40">
        <f t="shared" ref="N89" si="45">(H89/B89)*10</f>
        <v>5.2784287279777455</v>
      </c>
      <c r="O89" s="143">
        <f t="shared" ref="O89" si="46">(I89/C89)*10</f>
        <v>7.6139664694667717</v>
      </c>
      <c r="P89" s="52">
        <f t="shared" ref="P89" si="47">(O89-N89)/N89</f>
        <v>0.44246836735897538</v>
      </c>
    </row>
    <row r="90" spans="1:16" ht="20.100000000000001" customHeight="1" x14ac:dyDescent="0.25">
      <c r="A90" s="38" t="s">
        <v>192</v>
      </c>
      <c r="B90" s="19">
        <v>752.70999999999992</v>
      </c>
      <c r="C90" s="140">
        <v>950.87999999999988</v>
      </c>
      <c r="D90" s="247">
        <f t="shared" si="33"/>
        <v>2.134190816580121E-3</v>
      </c>
      <c r="E90" s="215">
        <f t="shared" si="34"/>
        <v>2.1640853145937062E-3</v>
      </c>
      <c r="F90" s="52">
        <f t="shared" si="40"/>
        <v>0.26327536501441456</v>
      </c>
      <c r="H90" s="19">
        <v>323.83199999999994</v>
      </c>
      <c r="I90" s="140">
        <v>350.05899999999991</v>
      </c>
      <c r="J90" s="214">
        <f t="shared" si="35"/>
        <v>2.3524750353728112E-3</v>
      </c>
      <c r="K90" s="215">
        <f t="shared" si="36"/>
        <v>2.2246820658032404E-3</v>
      </c>
      <c r="L90" s="52">
        <f t="shared" si="30"/>
        <v>8.0989525432940482E-2</v>
      </c>
      <c r="N90" s="40">
        <f t="shared" si="42"/>
        <v>4.3022146643461623</v>
      </c>
      <c r="O90" s="143">
        <f t="shared" si="43"/>
        <v>3.6814214201581685</v>
      </c>
      <c r="P90" s="52">
        <f t="shared" si="44"/>
        <v>-0.14429620384419847</v>
      </c>
    </row>
    <row r="91" spans="1:16" ht="20.100000000000001" customHeight="1" x14ac:dyDescent="0.25">
      <c r="A91" s="38" t="s">
        <v>221</v>
      </c>
      <c r="B91" s="19">
        <v>290.79999999999995</v>
      </c>
      <c r="C91" s="140">
        <v>234.64999999999995</v>
      </c>
      <c r="D91" s="247">
        <f t="shared" si="33"/>
        <v>8.2451766212950431E-4</v>
      </c>
      <c r="E91" s="215">
        <f t="shared" si="34"/>
        <v>5.3403438821871647E-4</v>
      </c>
      <c r="F91" s="52">
        <f t="shared" si="40"/>
        <v>-0.1930880330123797</v>
      </c>
      <c r="H91" s="19">
        <v>323.15000000000003</v>
      </c>
      <c r="I91" s="140">
        <v>341.23800000000006</v>
      </c>
      <c r="J91" s="214">
        <f t="shared" si="35"/>
        <v>2.3475206516981773E-3</v>
      </c>
      <c r="K91" s="215">
        <f t="shared" si="36"/>
        <v>2.1686231714384331E-3</v>
      </c>
      <c r="L91" s="52">
        <f t="shared" si="30"/>
        <v>5.5974005879622528E-2</v>
      </c>
      <c r="N91" s="40">
        <f t="shared" si="42"/>
        <v>11.112448418156811</v>
      </c>
      <c r="O91" s="143">
        <f t="shared" si="43"/>
        <v>14.542424888131265</v>
      </c>
      <c r="P91" s="52">
        <f t="shared" si="44"/>
        <v>0.30866073262217886</v>
      </c>
    </row>
    <row r="92" spans="1:16" ht="20.100000000000001" customHeight="1" x14ac:dyDescent="0.25">
      <c r="A92" s="38" t="s">
        <v>187</v>
      </c>
      <c r="B92" s="19">
        <v>915.70000000000027</v>
      </c>
      <c r="C92" s="140">
        <v>877.68999999999983</v>
      </c>
      <c r="D92" s="247">
        <f t="shared" si="33"/>
        <v>2.5963233260384712E-3</v>
      </c>
      <c r="E92" s="215">
        <f t="shared" si="34"/>
        <v>1.9975139236977852E-3</v>
      </c>
      <c r="F92" s="52">
        <f t="shared" si="40"/>
        <v>-4.150922791307244E-2</v>
      </c>
      <c r="H92" s="19">
        <v>311.12300000000005</v>
      </c>
      <c r="I92" s="140">
        <v>311.12000000000006</v>
      </c>
      <c r="J92" s="214">
        <f t="shared" si="35"/>
        <v>2.2601506041104503E-3</v>
      </c>
      <c r="K92" s="215">
        <f t="shared" si="36"/>
        <v>1.9772183669401573E-3</v>
      </c>
      <c r="L92" s="52">
        <f t="shared" si="30"/>
        <v>-9.6424886619951035E-6</v>
      </c>
      <c r="N92" s="40">
        <f t="shared" si="42"/>
        <v>3.3976520694550612</v>
      </c>
      <c r="O92" s="143">
        <f t="shared" si="43"/>
        <v>3.5447595392450655</v>
      </c>
      <c r="P92" s="52">
        <f t="shared" si="44"/>
        <v>4.3296802257212413E-2</v>
      </c>
    </row>
    <row r="93" spans="1:16" ht="20.100000000000001" customHeight="1" x14ac:dyDescent="0.25">
      <c r="A93" s="38" t="s">
        <v>197</v>
      </c>
      <c r="B93" s="19">
        <v>281.90000000000003</v>
      </c>
      <c r="C93" s="140">
        <v>377.51999999999992</v>
      </c>
      <c r="D93" s="247">
        <f t="shared" si="33"/>
        <v>7.9928311194741176E-4</v>
      </c>
      <c r="E93" s="215">
        <f t="shared" si="34"/>
        <v>8.5918884398180197E-4</v>
      </c>
      <c r="F93" s="52">
        <f t="shared" si="40"/>
        <v>0.33919829726853451</v>
      </c>
      <c r="H93" s="19">
        <v>191.79399999999998</v>
      </c>
      <c r="I93" s="140">
        <v>306.745</v>
      </c>
      <c r="J93" s="214">
        <f t="shared" si="35"/>
        <v>1.393286015385425E-3</v>
      </c>
      <c r="K93" s="215">
        <f t="shared" si="36"/>
        <v>1.9494145280504578E-3</v>
      </c>
      <c r="L93" s="52">
        <f t="shared" si="30"/>
        <v>0.59934617349864971</v>
      </c>
      <c r="N93" s="40">
        <f t="shared" si="42"/>
        <v>6.8036183043632477</v>
      </c>
      <c r="O93" s="143">
        <f t="shared" si="43"/>
        <v>8.1252648866285249</v>
      </c>
      <c r="P93" s="52">
        <f t="shared" si="44"/>
        <v>0.19425642696882162</v>
      </c>
    </row>
    <row r="94" spans="1:16" ht="20.100000000000001" customHeight="1" x14ac:dyDescent="0.25">
      <c r="A94" s="38" t="s">
        <v>193</v>
      </c>
      <c r="B94" s="19">
        <v>780.01</v>
      </c>
      <c r="C94" s="140">
        <v>647.21999999999991</v>
      </c>
      <c r="D94" s="247">
        <f t="shared" si="33"/>
        <v>2.2115956727566531E-3</v>
      </c>
      <c r="E94" s="215">
        <f t="shared" si="34"/>
        <v>1.4729926986700094E-3</v>
      </c>
      <c r="F94" s="52">
        <f t="shared" ref="F94" si="48">(C94-B94)/B94</f>
        <v>-0.17024140716144676</v>
      </c>
      <c r="H94" s="19">
        <v>316.04199999999997</v>
      </c>
      <c r="I94" s="140">
        <v>280.07199999999995</v>
      </c>
      <c r="J94" s="214">
        <f t="shared" si="35"/>
        <v>2.2958846412006657E-3</v>
      </c>
      <c r="K94" s="215">
        <f t="shared" si="36"/>
        <v>1.7799032606893271E-3</v>
      </c>
      <c r="L94" s="52">
        <f t="shared" si="30"/>
        <v>-0.1138139867485968</v>
      </c>
      <c r="N94" s="40">
        <f t="shared" si="31"/>
        <v>4.0517685670696526</v>
      </c>
      <c r="O94" s="143">
        <f t="shared" si="32"/>
        <v>4.3273075615710264</v>
      </c>
      <c r="P94" s="52">
        <f t="shared" ref="P94" si="49">(O94-N94)/N94</f>
        <v>6.8004623151674951E-2</v>
      </c>
    </row>
    <row r="95" spans="1:16" ht="20.100000000000001" customHeight="1" thickBot="1" x14ac:dyDescent="0.3">
      <c r="A95" s="8" t="s">
        <v>17</v>
      </c>
      <c r="B95" s="19">
        <f>B96-SUM(B68:B94)</f>
        <v>10132.379999999772</v>
      </c>
      <c r="C95" s="140">
        <f>C96-SUM(C68:C94)</f>
        <v>8700.1400000001304</v>
      </c>
      <c r="D95" s="247">
        <f t="shared" si="33"/>
        <v>2.8728769839778404E-2</v>
      </c>
      <c r="E95" s="215">
        <f t="shared" si="34"/>
        <v>1.9800442967471785E-2</v>
      </c>
      <c r="F95" s="52">
        <f>(C95-B95)/B95</f>
        <v>-0.14135277200417609</v>
      </c>
      <c r="H95" s="196">
        <f>H96-SUM(H68:H94)</f>
        <v>3259.2850000000035</v>
      </c>
      <c r="I95" s="119">
        <f>I96-SUM(I68:I94)</f>
        <v>2705.6259999999602</v>
      </c>
      <c r="J95" s="214">
        <f t="shared" si="35"/>
        <v>2.3677050432523907E-2</v>
      </c>
      <c r="K95" s="215">
        <f t="shared" si="36"/>
        <v>1.7194694719949697E-2</v>
      </c>
      <c r="L95" s="52">
        <f t="shared" si="30"/>
        <v>-0.16987130613003856</v>
      </c>
      <c r="N95" s="40">
        <f t="shared" si="31"/>
        <v>3.2167022950186204</v>
      </c>
      <c r="O95" s="143">
        <f t="shared" si="32"/>
        <v>3.1098648987256756</v>
      </c>
      <c r="P95" s="52">
        <f>(O95-N95)/N95</f>
        <v>-3.3213330452865647E-2</v>
      </c>
    </row>
    <row r="96" spans="1:16" ht="26.25" customHeight="1" thickBot="1" x14ac:dyDescent="0.3">
      <c r="A96" s="12"/>
      <c r="B96" s="12">
        <v>352691.04999999981</v>
      </c>
      <c r="C96" s="319">
        <v>439391.18000000005</v>
      </c>
      <c r="D96" s="243">
        <f>SUM(D68:D95)</f>
        <v>0.99999999999999989</v>
      </c>
      <c r="E96" s="244">
        <f>SUM(E68:E95)</f>
        <v>0.99999999999999978</v>
      </c>
      <c r="F96" s="57">
        <f>(C96-B96)/B96</f>
        <v>0.24582458216617711</v>
      </c>
      <c r="G96" s="1"/>
      <c r="H96" s="17">
        <v>137655.87099999993</v>
      </c>
      <c r="I96" s="145">
        <v>157352.37199999997</v>
      </c>
      <c r="J96" s="255">
        <f t="shared" si="35"/>
        <v>1</v>
      </c>
      <c r="K96" s="244">
        <f t="shared" si="36"/>
        <v>1</v>
      </c>
      <c r="L96" s="57">
        <f t="shared" si="30"/>
        <v>0.14308507771528364</v>
      </c>
      <c r="M96" s="1"/>
      <c r="N96" s="37">
        <f t="shared" si="31"/>
        <v>3.903015713044037</v>
      </c>
      <c r="O96" s="150">
        <f t="shared" si="32"/>
        <v>3.5811454385588704</v>
      </c>
      <c r="P96" s="57">
        <f>(O96-N96)/N96</f>
        <v>-8.2467071144362331E-2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8"/>
  <sheetViews>
    <sheetView showGridLines="0" topLeftCell="A79" workbookViewId="0">
      <selection activeCell="F92" sqref="F92"/>
    </sheetView>
  </sheetViews>
  <sheetFormatPr defaultRowHeight="15" x14ac:dyDescent="0.25"/>
  <cols>
    <col min="1" max="1" width="32.5703125" customWidth="1"/>
    <col min="2" max="3" width="9.28515625" customWidth="1"/>
    <col min="6" max="6" width="10.85546875" customWidth="1"/>
    <col min="7" max="7" width="2" customWidth="1"/>
    <col min="9" max="9" width="9.425781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136</v>
      </c>
    </row>
    <row r="3" spans="1:19" ht="8.25" customHeight="1" thickBot="1" x14ac:dyDescent="0.3"/>
    <row r="4" spans="1:19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9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L5</f>
        <v>2024/2023</v>
      </c>
    </row>
    <row r="6" spans="1:19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177</v>
      </c>
      <c r="B7" s="39">
        <v>55462.549999999996</v>
      </c>
      <c r="C7" s="147">
        <v>58395.630000000005</v>
      </c>
      <c r="D7" s="247">
        <f>B7/$B$33</f>
        <v>0.18454624988549576</v>
      </c>
      <c r="E7" s="246">
        <f>C7/$C$33</f>
        <v>0.15148032776985382</v>
      </c>
      <c r="F7" s="52">
        <f>(C7-B7)/B7</f>
        <v>5.288397305929874E-2</v>
      </c>
      <c r="H7" s="39">
        <v>16817.754000000001</v>
      </c>
      <c r="I7" s="147">
        <v>17477.925000000003</v>
      </c>
      <c r="J7" s="247">
        <f>H7/$H$33</f>
        <v>0.21416428525648346</v>
      </c>
      <c r="K7" s="246">
        <f>I7/$I$33</f>
        <v>0.18069488803201178</v>
      </c>
      <c r="L7" s="52">
        <f t="shared" ref="L7:L33" si="0">(I7-H7)/H7</f>
        <v>3.9254409358110608E-2</v>
      </c>
      <c r="N7" s="27">
        <f t="shared" ref="N7:O33" si="1">(H7/B7)*10</f>
        <v>3.0322720466332691</v>
      </c>
      <c r="O7" s="151">
        <f t="shared" si="1"/>
        <v>2.9930193406595667</v>
      </c>
      <c r="P7" s="61">
        <f>(O7-N7)/N7</f>
        <v>-1.2944981640840809E-2</v>
      </c>
      <c r="R7" s="119"/>
      <c r="S7" s="2"/>
    </row>
    <row r="8" spans="1:19" ht="20.100000000000001" customHeight="1" x14ac:dyDescent="0.25">
      <c r="A8" s="8" t="s">
        <v>182</v>
      </c>
      <c r="B8" s="19">
        <v>21379.780000000002</v>
      </c>
      <c r="C8" s="140">
        <v>76385.33</v>
      </c>
      <c r="D8" s="247">
        <f t="shared" ref="D8:D32" si="2">B8/$B$33</f>
        <v>7.1139142040474612E-2</v>
      </c>
      <c r="E8" s="215">
        <f t="shared" ref="E8:E32" si="3">C8/$C$33</f>
        <v>0.19814624527911504</v>
      </c>
      <c r="F8" s="52">
        <f t="shared" ref="F8:F33" si="4">(C8-B8)/B8</f>
        <v>2.572783723686586</v>
      </c>
      <c r="H8" s="19">
        <v>4037.6060000000002</v>
      </c>
      <c r="I8" s="140">
        <v>14865.736000000001</v>
      </c>
      <c r="J8" s="247">
        <f t="shared" ref="J8:J32" si="5">H8/$H$33</f>
        <v>5.1416556761223239E-2</v>
      </c>
      <c r="K8" s="215">
        <f t="shared" ref="K8:K32" si="6">I8/$I$33</f>
        <v>0.15368886764495479</v>
      </c>
      <c r="L8" s="52">
        <f t="shared" si="0"/>
        <v>2.6818193751445785</v>
      </c>
      <c r="N8" s="27">
        <f t="shared" si="1"/>
        <v>1.8885161587256745</v>
      </c>
      <c r="O8" s="152">
        <f t="shared" si="1"/>
        <v>1.946150654844327</v>
      </c>
      <c r="P8" s="52">
        <f t="shared" ref="P8:P71" si="7">(O8-N8)/N8</f>
        <v>3.0518402425289783E-2</v>
      </c>
    </row>
    <row r="9" spans="1:19" ht="20.100000000000001" customHeight="1" x14ac:dyDescent="0.25">
      <c r="A9" s="8" t="s">
        <v>157</v>
      </c>
      <c r="B9" s="19">
        <v>33429.399999999994</v>
      </c>
      <c r="C9" s="140">
        <v>39227.46</v>
      </c>
      <c r="D9" s="247">
        <f t="shared" si="2"/>
        <v>0.11123308261019718</v>
      </c>
      <c r="E9" s="215">
        <f t="shared" si="3"/>
        <v>0.10175741743652444</v>
      </c>
      <c r="F9" s="52">
        <f t="shared" si="4"/>
        <v>0.17344194032797494</v>
      </c>
      <c r="H9" s="19">
        <v>7462.915</v>
      </c>
      <c r="I9" s="140">
        <v>8637.9680000000008</v>
      </c>
      <c r="J9" s="247">
        <f t="shared" si="5"/>
        <v>9.5035868458112141E-2</v>
      </c>
      <c r="K9" s="215">
        <f t="shared" si="6"/>
        <v>8.93033160735099E-2</v>
      </c>
      <c r="L9" s="52">
        <f t="shared" si="0"/>
        <v>0.15745228238563627</v>
      </c>
      <c r="N9" s="27">
        <f t="shared" si="1"/>
        <v>2.23244060617301</v>
      </c>
      <c r="O9" s="152">
        <f t="shared" si="1"/>
        <v>2.2020207273170378</v>
      </c>
      <c r="P9" s="52">
        <f t="shared" si="7"/>
        <v>-1.3626288095574405E-2</v>
      </c>
    </row>
    <row r="10" spans="1:19" ht="20.100000000000001" customHeight="1" x14ac:dyDescent="0.25">
      <c r="A10" s="8" t="s">
        <v>178</v>
      </c>
      <c r="B10" s="19">
        <v>26169.86</v>
      </c>
      <c r="C10" s="140">
        <v>33850.5</v>
      </c>
      <c r="D10" s="247">
        <f t="shared" si="2"/>
        <v>8.7077668138743E-2</v>
      </c>
      <c r="E10" s="215">
        <f t="shared" si="3"/>
        <v>8.7809393188727242E-2</v>
      </c>
      <c r="F10" s="52">
        <f t="shared" si="4"/>
        <v>0.2934918260930704</v>
      </c>
      <c r="H10" s="19">
        <v>6303.8930000000009</v>
      </c>
      <c r="I10" s="140">
        <v>8335.6349999999984</v>
      </c>
      <c r="J10" s="247">
        <f t="shared" si="5"/>
        <v>8.0276399492961392E-2</v>
      </c>
      <c r="K10" s="215">
        <f t="shared" si="6"/>
        <v>8.6177657416467796E-2</v>
      </c>
      <c r="L10" s="52">
        <f t="shared" si="0"/>
        <v>0.32229956948825073</v>
      </c>
      <c r="N10" s="27">
        <f t="shared" si="1"/>
        <v>2.4088371126173396</v>
      </c>
      <c r="O10" s="152">
        <f t="shared" si="1"/>
        <v>2.4624850445340538</v>
      </c>
      <c r="P10" s="52">
        <f t="shared" si="7"/>
        <v>2.2271299140863322E-2</v>
      </c>
    </row>
    <row r="11" spans="1:19" ht="20.100000000000001" customHeight="1" x14ac:dyDescent="0.25">
      <c r="A11" s="8" t="s">
        <v>179</v>
      </c>
      <c r="B11" s="19">
        <v>19212.160000000003</v>
      </c>
      <c r="C11" s="140">
        <v>20593.960000000003</v>
      </c>
      <c r="D11" s="247">
        <f t="shared" si="2"/>
        <v>6.3926596959572313E-2</v>
      </c>
      <c r="E11" s="215">
        <f t="shared" si="3"/>
        <v>5.3421459977043811E-2</v>
      </c>
      <c r="F11" s="52">
        <f t="shared" si="4"/>
        <v>7.1923198640860733E-2</v>
      </c>
      <c r="H11" s="19">
        <v>5685.5490000000009</v>
      </c>
      <c r="I11" s="140">
        <v>5944.1149999999998</v>
      </c>
      <c r="J11" s="247">
        <f t="shared" si="5"/>
        <v>7.2402149411610758E-2</v>
      </c>
      <c r="K11" s="215">
        <f t="shared" si="6"/>
        <v>6.145301541083404E-2</v>
      </c>
      <c r="L11" s="52">
        <f t="shared" si="0"/>
        <v>4.5477754215116052E-2</v>
      </c>
      <c r="N11" s="27">
        <f t="shared" si="1"/>
        <v>2.9593491830174221</v>
      </c>
      <c r="O11" s="152">
        <f t="shared" si="1"/>
        <v>2.8863390042517318</v>
      </c>
      <c r="P11" s="52">
        <f t="shared" si="7"/>
        <v>-2.4671025367559826E-2</v>
      </c>
    </row>
    <row r="12" spans="1:19" ht="20.100000000000001" customHeight="1" x14ac:dyDescent="0.25">
      <c r="A12" s="8" t="s">
        <v>156</v>
      </c>
      <c r="B12" s="19">
        <v>28413.67</v>
      </c>
      <c r="C12" s="140">
        <v>27871.13</v>
      </c>
      <c r="D12" s="247">
        <f t="shared" si="2"/>
        <v>9.4543728046835473E-2</v>
      </c>
      <c r="E12" s="215">
        <f t="shared" si="3"/>
        <v>7.2298696113325706E-2</v>
      </c>
      <c r="F12" s="52">
        <f t="shared" si="4"/>
        <v>-1.9094330299464914E-2</v>
      </c>
      <c r="H12" s="19">
        <v>5858.6159999999991</v>
      </c>
      <c r="I12" s="140">
        <v>5661.6759999999995</v>
      </c>
      <c r="J12" s="247">
        <f t="shared" si="5"/>
        <v>7.4606056684632077E-2</v>
      </c>
      <c r="K12" s="215">
        <f t="shared" si="6"/>
        <v>5.8533030144798541E-2</v>
      </c>
      <c r="L12" s="52">
        <f t="shared" si="0"/>
        <v>-3.3615447743972231E-2</v>
      </c>
      <c r="N12" s="27">
        <f t="shared" si="1"/>
        <v>2.0619004866319628</v>
      </c>
      <c r="O12" s="152">
        <f t="shared" si="1"/>
        <v>2.0313765534443702</v>
      </c>
      <c r="P12" s="52">
        <f t="shared" si="7"/>
        <v>-1.4803785820649527E-2</v>
      </c>
    </row>
    <row r="13" spans="1:19" ht="20.100000000000001" customHeight="1" x14ac:dyDescent="0.25">
      <c r="A13" s="8" t="s">
        <v>155</v>
      </c>
      <c r="B13" s="19">
        <v>18766.310000000001</v>
      </c>
      <c r="C13" s="140">
        <v>19147.280000000002</v>
      </c>
      <c r="D13" s="247">
        <f t="shared" si="2"/>
        <v>6.2443074375207748E-2</v>
      </c>
      <c r="E13" s="215">
        <f t="shared" si="3"/>
        <v>4.9668720935131055E-2</v>
      </c>
      <c r="F13" s="52">
        <f t="shared" si="4"/>
        <v>2.030074106204156E-2</v>
      </c>
      <c r="H13" s="19">
        <v>4638.652</v>
      </c>
      <c r="I13" s="140">
        <v>4698.7429999999995</v>
      </c>
      <c r="J13" s="247">
        <f t="shared" si="5"/>
        <v>5.9070526904695921E-2</v>
      </c>
      <c r="K13" s="215">
        <f t="shared" si="6"/>
        <v>4.8577782561499659E-2</v>
      </c>
      <c r="L13" s="52">
        <f t="shared" si="0"/>
        <v>1.2954410031189975E-2</v>
      </c>
      <c r="N13" s="27">
        <f t="shared" si="1"/>
        <v>2.4717975989952206</v>
      </c>
      <c r="O13" s="152">
        <f t="shared" si="1"/>
        <v>2.4540002548664868</v>
      </c>
      <c r="P13" s="52">
        <f t="shared" si="7"/>
        <v>-7.2001623983971698E-3</v>
      </c>
    </row>
    <row r="14" spans="1:19" ht="20.100000000000001" customHeight="1" x14ac:dyDescent="0.25">
      <c r="A14" s="8" t="s">
        <v>161</v>
      </c>
      <c r="B14" s="19">
        <v>16806.55</v>
      </c>
      <c r="C14" s="140">
        <v>20763.220000000005</v>
      </c>
      <c r="D14" s="247">
        <f t="shared" si="2"/>
        <v>5.5922163261751923E-2</v>
      </c>
      <c r="E14" s="215">
        <f t="shared" si="3"/>
        <v>5.3860526398252485E-2</v>
      </c>
      <c r="F14" s="52">
        <f t="shared" si="4"/>
        <v>0.23542428398451828</v>
      </c>
      <c r="H14" s="19">
        <v>3907.0790000000006</v>
      </c>
      <c r="I14" s="140">
        <v>4660.2869999999994</v>
      </c>
      <c r="J14" s="247">
        <f t="shared" si="5"/>
        <v>4.9754371569212884E-2</v>
      </c>
      <c r="K14" s="215">
        <f t="shared" si="6"/>
        <v>4.8180206612743783E-2</v>
      </c>
      <c r="L14" s="52">
        <f t="shared" si="0"/>
        <v>0.19278033538610265</v>
      </c>
      <c r="N14" s="27">
        <f t="shared" si="1"/>
        <v>2.3247358916612875</v>
      </c>
      <c r="O14" s="152">
        <f t="shared" si="1"/>
        <v>2.2444914613436637</v>
      </c>
      <c r="P14" s="52">
        <f t="shared" si="7"/>
        <v>-3.4517654502370154E-2</v>
      </c>
    </row>
    <row r="15" spans="1:19" ht="20.100000000000001" customHeight="1" x14ac:dyDescent="0.25">
      <c r="A15" s="8" t="s">
        <v>180</v>
      </c>
      <c r="B15" s="19">
        <v>12666.56</v>
      </c>
      <c r="C15" s="140">
        <v>12271.96</v>
      </c>
      <c r="D15" s="247">
        <f t="shared" si="2"/>
        <v>4.214674851678521E-2</v>
      </c>
      <c r="E15" s="215">
        <f t="shared" si="3"/>
        <v>3.1833897899184151E-2</v>
      </c>
      <c r="F15" s="52">
        <f t="shared" si="4"/>
        <v>-3.1152893919106719E-2</v>
      </c>
      <c r="H15" s="19">
        <v>4533.5059999999994</v>
      </c>
      <c r="I15" s="140">
        <v>4614.7830000000004</v>
      </c>
      <c r="J15" s="247">
        <f t="shared" si="5"/>
        <v>5.7731553939722222E-2</v>
      </c>
      <c r="K15" s="215">
        <f t="shared" si="6"/>
        <v>4.7709765173899722E-2</v>
      </c>
      <c r="L15" s="52">
        <f t="shared" si="0"/>
        <v>1.7928067151560177E-2</v>
      </c>
      <c r="N15" s="27">
        <f t="shared" si="1"/>
        <v>3.5791138241164133</v>
      </c>
      <c r="O15" s="152">
        <f t="shared" si="1"/>
        <v>3.7604286519838723</v>
      </c>
      <c r="P15" s="52">
        <f t="shared" si="7"/>
        <v>5.0659139881426028E-2</v>
      </c>
    </row>
    <row r="16" spans="1:19" ht="20.100000000000001" customHeight="1" x14ac:dyDescent="0.25">
      <c r="A16" s="8" t="s">
        <v>162</v>
      </c>
      <c r="B16" s="19">
        <v>5519.8599999999988</v>
      </c>
      <c r="C16" s="140">
        <v>9017.7799999999988</v>
      </c>
      <c r="D16" s="247">
        <f t="shared" si="2"/>
        <v>1.8366798188921219E-2</v>
      </c>
      <c r="E16" s="215">
        <f t="shared" si="3"/>
        <v>2.3392439984917229E-2</v>
      </c>
      <c r="F16" s="52">
        <f t="shared" si="4"/>
        <v>0.63369723145152246</v>
      </c>
      <c r="H16" s="19">
        <v>1914.393</v>
      </c>
      <c r="I16" s="140">
        <v>2991.5619999999999</v>
      </c>
      <c r="J16" s="247">
        <f t="shared" si="5"/>
        <v>2.4378677946235574E-2</v>
      </c>
      <c r="K16" s="215">
        <f t="shared" si="6"/>
        <v>3.0928154264926823E-2</v>
      </c>
      <c r="L16" s="52">
        <f t="shared" si="0"/>
        <v>0.56266868923987912</v>
      </c>
      <c r="N16" s="27">
        <f t="shared" si="1"/>
        <v>3.4681912222411446</v>
      </c>
      <c r="O16" s="152">
        <f t="shared" si="1"/>
        <v>3.3174040617535585</v>
      </c>
      <c r="P16" s="52">
        <f t="shared" si="7"/>
        <v>-4.3477176091273155E-2</v>
      </c>
    </row>
    <row r="17" spans="1:16" ht="20.100000000000001" customHeight="1" x14ac:dyDescent="0.25">
      <c r="A17" s="8" t="s">
        <v>159</v>
      </c>
      <c r="B17" s="19">
        <v>4926.5899999999992</v>
      </c>
      <c r="C17" s="140">
        <v>8202.7099999999991</v>
      </c>
      <c r="D17" s="247">
        <f t="shared" si="2"/>
        <v>1.6392749868575904E-2</v>
      </c>
      <c r="E17" s="215">
        <f t="shared" si="3"/>
        <v>2.1278119602460961E-2</v>
      </c>
      <c r="F17" s="52">
        <f t="shared" si="4"/>
        <v>0.66498734418735883</v>
      </c>
      <c r="H17" s="19">
        <v>1242.838</v>
      </c>
      <c r="I17" s="140">
        <v>1955.8769999999997</v>
      </c>
      <c r="J17" s="247">
        <f t="shared" si="5"/>
        <v>1.5826816824624581E-2</v>
      </c>
      <c r="K17" s="215">
        <f t="shared" si="6"/>
        <v>2.0220762791886737E-2</v>
      </c>
      <c r="L17" s="52">
        <f t="shared" si="0"/>
        <v>0.57371837681178062</v>
      </c>
      <c r="N17" s="27">
        <f t="shared" si="1"/>
        <v>2.5227144942039019</v>
      </c>
      <c r="O17" s="152">
        <f t="shared" si="1"/>
        <v>2.384427829339328</v>
      </c>
      <c r="P17" s="52">
        <f t="shared" si="7"/>
        <v>-5.4816613287907309E-2</v>
      </c>
    </row>
    <row r="18" spans="1:16" ht="20.100000000000001" customHeight="1" x14ac:dyDescent="0.25">
      <c r="A18" s="8" t="s">
        <v>183</v>
      </c>
      <c r="B18" s="19">
        <v>6466.67</v>
      </c>
      <c r="C18" s="140">
        <v>5777.83</v>
      </c>
      <c r="D18" s="247">
        <f t="shared" si="2"/>
        <v>2.1517216531642326E-2</v>
      </c>
      <c r="E18" s="215">
        <f t="shared" si="3"/>
        <v>1.4987895193501542E-2</v>
      </c>
      <c r="F18" s="52">
        <f t="shared" si="4"/>
        <v>-0.10652159457649767</v>
      </c>
      <c r="H18" s="19">
        <v>2027.0440000000001</v>
      </c>
      <c r="I18" s="140">
        <v>1806.633</v>
      </c>
      <c r="J18" s="247">
        <f t="shared" si="5"/>
        <v>2.5813222707588852E-2</v>
      </c>
      <c r="K18" s="215">
        <f t="shared" si="6"/>
        <v>1.8677809159264473E-2</v>
      </c>
      <c r="L18" s="52">
        <f t="shared" si="0"/>
        <v>-0.10873518285740223</v>
      </c>
      <c r="N18" s="27">
        <f t="shared" si="1"/>
        <v>3.1346025079368518</v>
      </c>
      <c r="O18" s="152">
        <f t="shared" si="1"/>
        <v>3.1268365459004506</v>
      </c>
      <c r="P18" s="52">
        <f t="shared" si="7"/>
        <v>-2.4774949987239913E-3</v>
      </c>
    </row>
    <row r="19" spans="1:16" ht="20.100000000000001" customHeight="1" x14ac:dyDescent="0.25">
      <c r="A19" s="8" t="s">
        <v>186</v>
      </c>
      <c r="B19" s="19">
        <v>4060.5199999999995</v>
      </c>
      <c r="C19" s="140">
        <v>4686.21</v>
      </c>
      <c r="D19" s="247">
        <f t="shared" si="2"/>
        <v>1.3510986036254252E-2</v>
      </c>
      <c r="E19" s="215">
        <f t="shared" si="3"/>
        <v>1.2156194338486744E-2</v>
      </c>
      <c r="F19" s="52">
        <f t="shared" si="4"/>
        <v>0.15409110163230338</v>
      </c>
      <c r="H19" s="19">
        <v>1211.8339999999998</v>
      </c>
      <c r="I19" s="140">
        <v>1348.5439999999999</v>
      </c>
      <c r="J19" s="247">
        <f t="shared" si="5"/>
        <v>1.5431998973198522E-2</v>
      </c>
      <c r="K19" s="215">
        <f t="shared" si="6"/>
        <v>1.3941872795897753E-2</v>
      </c>
      <c r="L19" s="52">
        <f t="shared" si="0"/>
        <v>0.11281248091735341</v>
      </c>
      <c r="N19" s="27">
        <f t="shared" si="1"/>
        <v>2.9844305655433296</v>
      </c>
      <c r="O19" s="152">
        <f t="shared" si="1"/>
        <v>2.8776858058004229</v>
      </c>
      <c r="P19" s="52">
        <f t="shared" si="7"/>
        <v>-3.5767211666884055E-2</v>
      </c>
    </row>
    <row r="20" spans="1:16" ht="20.100000000000001" customHeight="1" x14ac:dyDescent="0.25">
      <c r="A20" s="8" t="s">
        <v>189</v>
      </c>
      <c r="B20" s="19">
        <v>4591.51</v>
      </c>
      <c r="C20" s="140">
        <v>6807.2100000000009</v>
      </c>
      <c r="D20" s="247">
        <f t="shared" si="2"/>
        <v>1.5277803703792068E-2</v>
      </c>
      <c r="E20" s="215">
        <f t="shared" si="3"/>
        <v>1.765814328911644E-2</v>
      </c>
      <c r="F20" s="52">
        <f t="shared" si="4"/>
        <v>0.48256455937153586</v>
      </c>
      <c r="H20" s="19">
        <v>966.23</v>
      </c>
      <c r="I20" s="140">
        <v>1343.0440000000003</v>
      </c>
      <c r="J20" s="247">
        <f t="shared" si="5"/>
        <v>1.2304375325229041E-2</v>
      </c>
      <c r="K20" s="215">
        <f t="shared" si="6"/>
        <v>1.3885011247162649E-2</v>
      </c>
      <c r="L20" s="52">
        <f t="shared" si="0"/>
        <v>0.38998375128075125</v>
      </c>
      <c r="N20" s="27">
        <f t="shared" si="1"/>
        <v>2.1043839608320574</v>
      </c>
      <c r="O20" s="152">
        <f t="shared" si="1"/>
        <v>1.9729727744553205</v>
      </c>
      <c r="P20" s="52">
        <f t="shared" si="7"/>
        <v>-6.244639230417718E-2</v>
      </c>
    </row>
    <row r="21" spans="1:16" ht="20.100000000000001" customHeight="1" x14ac:dyDescent="0.25">
      <c r="A21" s="8" t="s">
        <v>168</v>
      </c>
      <c r="B21" s="19">
        <v>6132.31</v>
      </c>
      <c r="C21" s="140">
        <v>5890.5</v>
      </c>
      <c r="D21" s="247">
        <f t="shared" si="2"/>
        <v>2.0404666096948746E-2</v>
      </c>
      <c r="E21" s="215">
        <f t="shared" si="3"/>
        <v>1.5280165154966628E-2</v>
      </c>
      <c r="F21" s="52">
        <f t="shared" si="4"/>
        <v>-3.9432122642201778E-2</v>
      </c>
      <c r="H21" s="19">
        <v>1353.547</v>
      </c>
      <c r="I21" s="140">
        <v>1317.6609999999998</v>
      </c>
      <c r="J21" s="247">
        <f t="shared" si="5"/>
        <v>1.7236631348993298E-2</v>
      </c>
      <c r="K21" s="215">
        <f t="shared" si="6"/>
        <v>1.3622590030518416E-2</v>
      </c>
      <c r="L21" s="52">
        <f t="shared" si="0"/>
        <v>-2.65125629180222E-2</v>
      </c>
      <c r="N21" s="27">
        <f t="shared" si="1"/>
        <v>2.2072383816212811</v>
      </c>
      <c r="O21" s="152">
        <f t="shared" si="1"/>
        <v>2.2369255581020284</v>
      </c>
      <c r="P21" s="52">
        <f t="shared" si="7"/>
        <v>1.3449918562462325E-2</v>
      </c>
    </row>
    <row r="22" spans="1:16" ht="20.100000000000001" customHeight="1" x14ac:dyDescent="0.25">
      <c r="A22" s="8" t="s">
        <v>185</v>
      </c>
      <c r="B22" s="19">
        <v>1702.22</v>
      </c>
      <c r="C22" s="140">
        <v>2717.98</v>
      </c>
      <c r="D22" s="247">
        <f t="shared" si="2"/>
        <v>5.6639717697813865E-3</v>
      </c>
      <c r="E22" s="215">
        <f t="shared" si="3"/>
        <v>7.0505361663519561E-3</v>
      </c>
      <c r="F22" s="52">
        <f t="shared" si="4"/>
        <v>0.59672662758045369</v>
      </c>
      <c r="H22" s="19">
        <v>699.57999999999993</v>
      </c>
      <c r="I22" s="140">
        <v>1296.0249999999999</v>
      </c>
      <c r="J22" s="247">
        <f t="shared" si="5"/>
        <v>8.9087431460663936E-3</v>
      </c>
      <c r="K22" s="215">
        <f t="shared" si="6"/>
        <v>1.3398907036257908E-2</v>
      </c>
      <c r="L22" s="52">
        <f t="shared" ref="L22" si="8">(I22-H22)/H22</f>
        <v>0.8525758312130135</v>
      </c>
      <c r="N22" s="27">
        <f t="shared" ref="N22" si="9">(H22/B22)*10</f>
        <v>4.1098095428323003</v>
      </c>
      <c r="O22" s="152">
        <f t="shared" ref="O22" si="10">(I22/C22)*10</f>
        <v>4.7683389870418473</v>
      </c>
      <c r="P22" s="52">
        <f t="shared" ref="P22" si="11">(O22-N22)/N22</f>
        <v>0.16023356735789696</v>
      </c>
    </row>
    <row r="23" spans="1:16" ht="20.100000000000001" customHeight="1" x14ac:dyDescent="0.25">
      <c r="A23" s="8" t="s">
        <v>198</v>
      </c>
      <c r="B23" s="19">
        <v>3199.9299999999994</v>
      </c>
      <c r="C23" s="140">
        <v>3810.42</v>
      </c>
      <c r="D23" s="247">
        <f t="shared" si="2"/>
        <v>1.06474563718418E-2</v>
      </c>
      <c r="E23" s="215">
        <f t="shared" si="3"/>
        <v>9.8843641303434249E-3</v>
      </c>
      <c r="F23" s="52">
        <f t="shared" si="4"/>
        <v>0.19078229836277694</v>
      </c>
      <c r="H23" s="19">
        <v>758.54200000000003</v>
      </c>
      <c r="I23" s="140">
        <v>912.86500000000012</v>
      </c>
      <c r="J23" s="247">
        <f t="shared" si="5"/>
        <v>9.6595898160374734E-3</v>
      </c>
      <c r="K23" s="215">
        <f t="shared" si="6"/>
        <v>9.4376213974680882E-3</v>
      </c>
      <c r="L23" s="52">
        <f t="shared" si="0"/>
        <v>0.20344687571683584</v>
      </c>
      <c r="N23" s="27">
        <f t="shared" si="1"/>
        <v>2.3704956045913512</v>
      </c>
      <c r="O23" s="152">
        <f t="shared" si="1"/>
        <v>2.3957070349200356</v>
      </c>
      <c r="P23" s="52">
        <f t="shared" si="7"/>
        <v>1.0635510262011443E-2</v>
      </c>
    </row>
    <row r="24" spans="1:16" ht="20.100000000000001" customHeight="1" x14ac:dyDescent="0.25">
      <c r="A24" s="8" t="s">
        <v>166</v>
      </c>
      <c r="B24" s="19">
        <v>4535.1000000000004</v>
      </c>
      <c r="C24" s="140">
        <v>3414.75</v>
      </c>
      <c r="D24" s="247">
        <f t="shared" si="2"/>
        <v>1.5090104906025994E-2</v>
      </c>
      <c r="E24" s="215">
        <f t="shared" si="3"/>
        <v>8.8579821683935651E-3</v>
      </c>
      <c r="F24" s="52">
        <f t="shared" si="4"/>
        <v>-0.24703975656545618</v>
      </c>
      <c r="H24" s="19">
        <v>1176.356</v>
      </c>
      <c r="I24" s="140">
        <v>785.2399999999999</v>
      </c>
      <c r="J24" s="247">
        <f t="shared" si="5"/>
        <v>1.4980207342025329E-2</v>
      </c>
      <c r="K24" s="215">
        <f t="shared" si="6"/>
        <v>8.1181750052284167E-3</v>
      </c>
      <c r="L24" s="52">
        <f t="shared" si="0"/>
        <v>-0.33248098364780737</v>
      </c>
      <c r="N24" s="27">
        <f t="shared" si="1"/>
        <v>2.5938920861723003</v>
      </c>
      <c r="O24" s="152">
        <f t="shared" si="1"/>
        <v>2.2995534080093707</v>
      </c>
      <c r="P24" s="52">
        <f t="shared" si="7"/>
        <v>-0.11347375618747234</v>
      </c>
    </row>
    <row r="25" spans="1:16" ht="20.100000000000001" customHeight="1" x14ac:dyDescent="0.25">
      <c r="A25" s="8" t="s">
        <v>165</v>
      </c>
      <c r="B25" s="19">
        <v>2081.92</v>
      </c>
      <c r="C25" s="140">
        <v>2240.2799999999997</v>
      </c>
      <c r="D25" s="247">
        <f t="shared" si="2"/>
        <v>6.9273866521032913E-3</v>
      </c>
      <c r="E25" s="215">
        <f t="shared" si="3"/>
        <v>5.8113654856750078E-3</v>
      </c>
      <c r="F25" s="52">
        <f t="shared" si="4"/>
        <v>7.6064402090377958E-2</v>
      </c>
      <c r="H25" s="19">
        <v>624.47600000000011</v>
      </c>
      <c r="I25" s="140">
        <v>670.65899999999988</v>
      </c>
      <c r="J25" s="247">
        <f t="shared" si="5"/>
        <v>7.952337523775636E-3</v>
      </c>
      <c r="K25" s="215">
        <f t="shared" si="6"/>
        <v>6.9335835296616133E-3</v>
      </c>
      <c r="L25" s="52">
        <f t="shared" si="0"/>
        <v>7.3954803707427921E-2</v>
      </c>
      <c r="N25" s="27">
        <f t="shared" si="1"/>
        <v>2.9995196741469417</v>
      </c>
      <c r="O25" s="152">
        <f t="shared" si="1"/>
        <v>2.9936391879586477</v>
      </c>
      <c r="P25" s="52">
        <f t="shared" si="7"/>
        <v>-1.9604759518593103E-3</v>
      </c>
    </row>
    <row r="26" spans="1:16" ht="20.100000000000001" customHeight="1" x14ac:dyDescent="0.25">
      <c r="A26" s="8" t="s">
        <v>158</v>
      </c>
      <c r="B26" s="19">
        <v>2216.54</v>
      </c>
      <c r="C26" s="140">
        <v>1799.95</v>
      </c>
      <c r="D26" s="247">
        <f t="shared" si="2"/>
        <v>7.375321630923872E-3</v>
      </c>
      <c r="E26" s="215">
        <f t="shared" si="3"/>
        <v>4.6691339055567752E-3</v>
      </c>
      <c r="F26" s="52">
        <f t="shared" si="4"/>
        <v>-0.18794607812175729</v>
      </c>
      <c r="H26" s="19">
        <v>696.95600000000002</v>
      </c>
      <c r="I26" s="140">
        <v>585.17999999999995</v>
      </c>
      <c r="J26" s="247">
        <f t="shared" si="5"/>
        <v>8.875328036979116E-3</v>
      </c>
      <c r="K26" s="215">
        <f t="shared" si="6"/>
        <v>6.0498620161473764E-3</v>
      </c>
      <c r="L26" s="52">
        <f t="shared" si="0"/>
        <v>-0.16037741263437014</v>
      </c>
      <c r="N26" s="27">
        <f t="shared" si="1"/>
        <v>3.144342082705478</v>
      </c>
      <c r="O26" s="152">
        <f t="shared" si="1"/>
        <v>3.2510903080641125</v>
      </c>
      <c r="P26" s="52">
        <f t="shared" si="7"/>
        <v>3.3949304035897201E-2</v>
      </c>
    </row>
    <row r="27" spans="1:16" ht="20.100000000000001" customHeight="1" x14ac:dyDescent="0.25">
      <c r="A27" s="8" t="s">
        <v>170</v>
      </c>
      <c r="B27" s="19">
        <v>1698.93</v>
      </c>
      <c r="C27" s="140">
        <v>2092.4799999999996</v>
      </c>
      <c r="D27" s="247">
        <f t="shared" si="2"/>
        <v>5.6530246142300587E-3</v>
      </c>
      <c r="E27" s="215">
        <f t="shared" si="3"/>
        <v>5.4279670628069885E-3</v>
      </c>
      <c r="F27" s="52">
        <f t="shared" si="4"/>
        <v>0.2316458005921371</v>
      </c>
      <c r="H27" s="19">
        <v>466.87399999999991</v>
      </c>
      <c r="I27" s="140">
        <v>536.39200000000005</v>
      </c>
      <c r="J27" s="247">
        <f t="shared" si="5"/>
        <v>5.9453680030541198E-3</v>
      </c>
      <c r="K27" s="215">
        <f t="shared" si="6"/>
        <v>5.5454690634767489E-3</v>
      </c>
      <c r="L27" s="52">
        <f t="shared" si="0"/>
        <v>0.14890098827520948</v>
      </c>
      <c r="N27" s="27">
        <f t="shared" si="1"/>
        <v>2.7480473003596373</v>
      </c>
      <c r="O27" s="152">
        <f t="shared" si="1"/>
        <v>2.5634271295305098</v>
      </c>
      <c r="P27" s="52">
        <f t="shared" si="7"/>
        <v>-6.7182311892872534E-2</v>
      </c>
    </row>
    <row r="28" spans="1:16" ht="20.100000000000001" customHeight="1" x14ac:dyDescent="0.25">
      <c r="A28" s="8" t="s">
        <v>184</v>
      </c>
      <c r="B28" s="19">
        <v>421.34999999999997</v>
      </c>
      <c r="C28" s="140">
        <v>392.78000000000003</v>
      </c>
      <c r="D28" s="247">
        <f t="shared" si="2"/>
        <v>1.4020012132376467E-3</v>
      </c>
      <c r="E28" s="215">
        <f t="shared" si="3"/>
        <v>1.0188851998247674E-3</v>
      </c>
      <c r="F28" s="52">
        <f t="shared" si="4"/>
        <v>-6.7805862109884749E-2</v>
      </c>
      <c r="H28" s="19">
        <v>513.95399999999995</v>
      </c>
      <c r="I28" s="140">
        <v>531.88699999999994</v>
      </c>
      <c r="J28" s="247">
        <f t="shared" si="5"/>
        <v>6.544904335306051E-3</v>
      </c>
      <c r="K28" s="215">
        <f t="shared" si="6"/>
        <v>5.4988942858309907E-3</v>
      </c>
      <c r="L28" s="52">
        <f t="shared" si="0"/>
        <v>3.489222770909458E-2</v>
      </c>
      <c r="N28" s="27">
        <f t="shared" si="1"/>
        <v>12.197792808828765</v>
      </c>
      <c r="O28" s="152">
        <f t="shared" si="1"/>
        <v>13.541600896175973</v>
      </c>
      <c r="P28" s="52">
        <f t="shared" si="7"/>
        <v>0.11016813520349018</v>
      </c>
    </row>
    <row r="29" spans="1:16" ht="20.100000000000001" customHeight="1" x14ac:dyDescent="0.25">
      <c r="A29" s="8" t="s">
        <v>160</v>
      </c>
      <c r="B29" s="19">
        <v>1543.8400000000001</v>
      </c>
      <c r="C29" s="140">
        <v>1454.0600000000002</v>
      </c>
      <c r="D29" s="247">
        <f t="shared" si="2"/>
        <v>5.1369776979822207E-3</v>
      </c>
      <c r="E29" s="215">
        <f t="shared" si="3"/>
        <v>3.771883022702789E-3</v>
      </c>
      <c r="F29" s="52">
        <f t="shared" si="4"/>
        <v>-5.8153694683386853E-2</v>
      </c>
      <c r="H29" s="19">
        <v>418.68600000000004</v>
      </c>
      <c r="I29" s="140">
        <v>415.839</v>
      </c>
      <c r="J29" s="247">
        <f t="shared" si="5"/>
        <v>5.3317219372394217E-3</v>
      </c>
      <c r="K29" s="215">
        <f t="shared" si="6"/>
        <v>4.2991362844470226E-3</v>
      </c>
      <c r="L29" s="52">
        <f t="shared" si="0"/>
        <v>-6.7998452300770422E-3</v>
      </c>
      <c r="N29" s="27">
        <f t="shared" ref="N29" si="12">(H29/B29)*10</f>
        <v>2.7119779251735929</v>
      </c>
      <c r="O29" s="152">
        <f t="shared" ref="O29" si="13">(I29/C29)*10</f>
        <v>2.8598475991362116</v>
      </c>
      <c r="P29" s="52">
        <f t="shared" ref="P29" si="14">(O29-N29)/N29</f>
        <v>5.4524659876482418E-2</v>
      </c>
    </row>
    <row r="30" spans="1:16" ht="20.100000000000001" customHeight="1" x14ac:dyDescent="0.25">
      <c r="A30" s="8" t="s">
        <v>196</v>
      </c>
      <c r="B30" s="19">
        <v>517.30999999999995</v>
      </c>
      <c r="C30" s="140">
        <v>1111.27</v>
      </c>
      <c r="D30" s="247">
        <f t="shared" si="2"/>
        <v>1.7212987958228718E-3</v>
      </c>
      <c r="E30" s="215">
        <f t="shared" si="3"/>
        <v>2.8826736493947481E-3</v>
      </c>
      <c r="F30" s="52">
        <f t="shared" si="4"/>
        <v>1.1481703427345307</v>
      </c>
      <c r="H30" s="19">
        <v>248.09399999999997</v>
      </c>
      <c r="I30" s="140">
        <v>379.33500000000004</v>
      </c>
      <c r="J30" s="247">
        <f t="shared" si="5"/>
        <v>3.1593323452359929E-3</v>
      </c>
      <c r="K30" s="215">
        <f t="shared" si="6"/>
        <v>3.9217410162604074E-3</v>
      </c>
      <c r="L30" s="52">
        <f t="shared" si="0"/>
        <v>0.52899707368981153</v>
      </c>
      <c r="N30" s="27">
        <f t="shared" si="1"/>
        <v>4.7958477508650512</v>
      </c>
      <c r="O30" s="152">
        <f t="shared" si="1"/>
        <v>3.4135268656582114</v>
      </c>
      <c r="P30" s="52">
        <f t="shared" si="7"/>
        <v>-0.28823285413043059</v>
      </c>
    </row>
    <row r="31" spans="1:16" ht="20.100000000000001" customHeight="1" x14ac:dyDescent="0.25">
      <c r="A31" s="8" t="s">
        <v>164</v>
      </c>
      <c r="B31" s="19">
        <v>1595.77</v>
      </c>
      <c r="C31" s="140">
        <v>1225.5900000000001</v>
      </c>
      <c r="D31" s="247">
        <f t="shared" si="2"/>
        <v>5.3097697307422321E-3</v>
      </c>
      <c r="E31" s="215">
        <f t="shared" si="3"/>
        <v>3.1792237691665483E-3</v>
      </c>
      <c r="F31" s="52">
        <f t="shared" si="4"/>
        <v>-0.2319757859841956</v>
      </c>
      <c r="H31" s="19">
        <v>472.16899999999998</v>
      </c>
      <c r="I31" s="140">
        <v>373.77</v>
      </c>
      <c r="J31" s="247">
        <f t="shared" si="5"/>
        <v>6.0127967388076036E-3</v>
      </c>
      <c r="K31" s="215">
        <f t="shared" si="6"/>
        <v>3.864207467403884E-3</v>
      </c>
      <c r="L31" s="52">
        <f t="shared" si="0"/>
        <v>-0.20839784060368216</v>
      </c>
      <c r="N31" s="27">
        <f t="shared" si="1"/>
        <v>2.9588787857899317</v>
      </c>
      <c r="O31" s="152">
        <f t="shared" si="1"/>
        <v>3.0497148312241444</v>
      </c>
      <c r="P31" s="52">
        <f t="shared" si="7"/>
        <v>3.0699481800489592E-2</v>
      </c>
    </row>
    <row r="32" spans="1:16" ht="20.100000000000001" customHeight="1" thickBot="1" x14ac:dyDescent="0.3">
      <c r="A32" s="8" t="s">
        <v>17</v>
      </c>
      <c r="B32" s="19">
        <f>B33-SUM(B7:B31)</f>
        <v>17017.48000000004</v>
      </c>
      <c r="C32" s="140">
        <f>C33-SUM(C7:C31)</f>
        <v>16351.489999999874</v>
      </c>
      <c r="D32" s="247">
        <f t="shared" si="2"/>
        <v>5.6624012356111177E-2</v>
      </c>
      <c r="E32" s="215">
        <f t="shared" si="3"/>
        <v>4.2416342879175513E-2</v>
      </c>
      <c r="F32" s="52">
        <f t="shared" si="4"/>
        <v>-3.9135641704891894E-2</v>
      </c>
      <c r="H32" s="19">
        <f>H33-SUM(H7:H31)</f>
        <v>4490.2079999999987</v>
      </c>
      <c r="I32" s="140">
        <f>I33-SUM(I7:I31)</f>
        <v>4578.7920000000158</v>
      </c>
      <c r="J32" s="247">
        <f t="shared" si="5"/>
        <v>5.7180179170948975E-2</v>
      </c>
      <c r="K32" s="215">
        <f t="shared" si="6"/>
        <v>4.7337673537440741E-2</v>
      </c>
      <c r="L32" s="52">
        <f t="shared" si="0"/>
        <v>1.9728262031517726E-2</v>
      </c>
      <c r="N32" s="27">
        <f t="shared" si="1"/>
        <v>2.6385857365485306</v>
      </c>
      <c r="O32" s="152">
        <f t="shared" si="1"/>
        <v>2.8002292145853684</v>
      </c>
      <c r="P32" s="52">
        <f t="shared" si="7"/>
        <v>6.1261408260426566E-2</v>
      </c>
    </row>
    <row r="33" spans="1:16" ht="26.25" customHeight="1" thickBot="1" x14ac:dyDescent="0.3">
      <c r="A33" s="12" t="s">
        <v>18</v>
      </c>
      <c r="B33" s="17">
        <v>300534.68999999994</v>
      </c>
      <c r="C33" s="145">
        <v>385499.76000000013</v>
      </c>
      <c r="D33" s="243">
        <f>SUM(D7:D32)</f>
        <v>1.0000000000000002</v>
      </c>
      <c r="E33" s="244">
        <f>SUM(E7:E32)</f>
        <v>0.99999999999999944</v>
      </c>
      <c r="F33" s="57">
        <f t="shared" si="4"/>
        <v>0.28271302058341485</v>
      </c>
      <c r="G33" s="1"/>
      <c r="H33" s="17">
        <v>78527.350999999995</v>
      </c>
      <c r="I33" s="145">
        <v>96726.17300000001</v>
      </c>
      <c r="J33" s="243">
        <f>SUM(J7:J32)</f>
        <v>1</v>
      </c>
      <c r="K33" s="244">
        <f>SUM(K7:K32)</f>
        <v>1</v>
      </c>
      <c r="L33" s="57">
        <f t="shared" si="0"/>
        <v>0.23175138048397959</v>
      </c>
      <c r="N33" s="29">
        <f t="shared" si="1"/>
        <v>2.612921356932207</v>
      </c>
      <c r="O33" s="146">
        <f t="shared" si="1"/>
        <v>2.5091111081366169</v>
      </c>
      <c r="P33" s="57">
        <f t="shared" si="7"/>
        <v>-3.9729572618087593E-2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L5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157</v>
      </c>
      <c r="B39" s="39">
        <v>33429.399999999994</v>
      </c>
      <c r="C39" s="147">
        <v>39227.46</v>
      </c>
      <c r="D39" s="247">
        <f t="shared" ref="D39:D61" si="15">B39/$B$62</f>
        <v>0.25384712873849385</v>
      </c>
      <c r="E39" s="246">
        <f t="shared" ref="E39:E61" si="16">C39/$C$62</f>
        <v>0.26720059385992811</v>
      </c>
      <c r="F39" s="52">
        <f>(C39-B39)/B39</f>
        <v>0.17344194032797494</v>
      </c>
      <c r="H39" s="39">
        <v>7462.915</v>
      </c>
      <c r="I39" s="147">
        <v>8637.9680000000008</v>
      </c>
      <c r="J39" s="247">
        <f t="shared" ref="J39:J61" si="17">H39/$H$62</f>
        <v>0.23864498373914744</v>
      </c>
      <c r="K39" s="246">
        <f t="shared" ref="K39:K61" si="18">I39/$I$62</f>
        <v>0.25118458922458325</v>
      </c>
      <c r="L39" s="52">
        <f t="shared" ref="L39:L62" si="19">(I39-H39)/H39</f>
        <v>0.15745228238563627</v>
      </c>
      <c r="N39" s="27">
        <f t="shared" ref="N39:O62" si="20">(H39/B39)*10</f>
        <v>2.23244060617301</v>
      </c>
      <c r="O39" s="151">
        <f t="shared" si="20"/>
        <v>2.2020207273170378</v>
      </c>
      <c r="P39" s="61">
        <f t="shared" si="7"/>
        <v>-1.3626288095574405E-2</v>
      </c>
    </row>
    <row r="40" spans="1:16" ht="20.100000000000001" customHeight="1" x14ac:dyDescent="0.25">
      <c r="A40" s="38" t="s">
        <v>156</v>
      </c>
      <c r="B40" s="19">
        <v>28413.67</v>
      </c>
      <c r="C40" s="140">
        <v>27871.13</v>
      </c>
      <c r="D40" s="247">
        <f t="shared" si="15"/>
        <v>0.21576003596902971</v>
      </c>
      <c r="E40" s="215">
        <f t="shared" si="16"/>
        <v>0.18984615592106291</v>
      </c>
      <c r="F40" s="52">
        <f t="shared" ref="F40:F62" si="21">(C40-B40)/B40</f>
        <v>-1.9094330299464914E-2</v>
      </c>
      <c r="H40" s="19">
        <v>5858.6159999999991</v>
      </c>
      <c r="I40" s="140">
        <v>5661.6759999999995</v>
      </c>
      <c r="J40" s="247">
        <f t="shared" si="17"/>
        <v>0.18734359429980227</v>
      </c>
      <c r="K40" s="215">
        <f t="shared" si="18"/>
        <v>0.16463660902456242</v>
      </c>
      <c r="L40" s="52">
        <f t="shared" si="19"/>
        <v>-3.3615447743972231E-2</v>
      </c>
      <c r="N40" s="27">
        <f t="shared" si="20"/>
        <v>2.0619004866319628</v>
      </c>
      <c r="O40" s="152">
        <f t="shared" si="20"/>
        <v>2.0313765534443702</v>
      </c>
      <c r="P40" s="52">
        <f t="shared" si="7"/>
        <v>-1.4803785820649527E-2</v>
      </c>
    </row>
    <row r="41" spans="1:16" ht="20.100000000000001" customHeight="1" x14ac:dyDescent="0.25">
      <c r="A41" s="38" t="s">
        <v>155</v>
      </c>
      <c r="B41" s="19">
        <v>18766.310000000001</v>
      </c>
      <c r="C41" s="140">
        <v>19147.280000000002</v>
      </c>
      <c r="D41" s="247">
        <f t="shared" si="15"/>
        <v>0.1425025250383341</v>
      </c>
      <c r="E41" s="215">
        <f t="shared" si="16"/>
        <v>0.13042304005414382</v>
      </c>
      <c r="F41" s="52">
        <f t="shared" si="21"/>
        <v>2.030074106204156E-2</v>
      </c>
      <c r="H41" s="19">
        <v>4638.652</v>
      </c>
      <c r="I41" s="140">
        <v>4698.7429999999995</v>
      </c>
      <c r="J41" s="247">
        <f t="shared" si="17"/>
        <v>0.14833225771854078</v>
      </c>
      <c r="K41" s="215">
        <f t="shared" si="18"/>
        <v>0.13663535571408528</v>
      </c>
      <c r="L41" s="52">
        <f t="shared" si="19"/>
        <v>1.2954410031189975E-2</v>
      </c>
      <c r="N41" s="27">
        <f t="shared" si="20"/>
        <v>2.4717975989952206</v>
      </c>
      <c r="O41" s="152">
        <f t="shared" si="20"/>
        <v>2.4540002548664868</v>
      </c>
      <c r="P41" s="52">
        <f t="shared" si="7"/>
        <v>-7.2001623983971698E-3</v>
      </c>
    </row>
    <row r="42" spans="1:16" ht="20.100000000000001" customHeight="1" x14ac:dyDescent="0.25">
      <c r="A42" s="38" t="s">
        <v>161</v>
      </c>
      <c r="B42" s="19">
        <v>16806.55</v>
      </c>
      <c r="C42" s="140">
        <v>20763.220000000005</v>
      </c>
      <c r="D42" s="247">
        <f t="shared" si="15"/>
        <v>0.12762103003643305</v>
      </c>
      <c r="E42" s="215">
        <f t="shared" si="16"/>
        <v>0.14143012865080579</v>
      </c>
      <c r="F42" s="52">
        <f t="shared" si="21"/>
        <v>0.23542428398451828</v>
      </c>
      <c r="H42" s="19">
        <v>3907.0790000000006</v>
      </c>
      <c r="I42" s="140">
        <v>4660.2869999999994</v>
      </c>
      <c r="J42" s="247">
        <f t="shared" si="17"/>
        <v>0.12493841942760497</v>
      </c>
      <c r="K42" s="215">
        <f t="shared" si="18"/>
        <v>0.13551708871388099</v>
      </c>
      <c r="L42" s="52">
        <f t="shared" si="19"/>
        <v>0.19278033538610265</v>
      </c>
      <c r="N42" s="27">
        <f t="shared" si="20"/>
        <v>2.3247358916612875</v>
      </c>
      <c r="O42" s="152">
        <f t="shared" si="20"/>
        <v>2.2444914613436637</v>
      </c>
      <c r="P42" s="52">
        <f t="shared" si="7"/>
        <v>-3.4517654502370154E-2</v>
      </c>
    </row>
    <row r="43" spans="1:16" ht="20.100000000000001" customHeight="1" x14ac:dyDescent="0.25">
      <c r="A43" s="38" t="s">
        <v>162</v>
      </c>
      <c r="B43" s="19">
        <v>5519.8599999999988</v>
      </c>
      <c r="C43" s="140">
        <v>9017.7799999999988</v>
      </c>
      <c r="D43" s="247">
        <f t="shared" si="15"/>
        <v>4.1915218700858008E-2</v>
      </c>
      <c r="E43" s="215">
        <f t="shared" si="16"/>
        <v>6.1425240668097861E-2</v>
      </c>
      <c r="F43" s="52">
        <f t="shared" si="21"/>
        <v>0.63369723145152246</v>
      </c>
      <c r="H43" s="19">
        <v>1914.393</v>
      </c>
      <c r="I43" s="140">
        <v>2991.5619999999999</v>
      </c>
      <c r="J43" s="247">
        <f t="shared" si="17"/>
        <v>6.1217404506863297E-2</v>
      </c>
      <c r="K43" s="215">
        <f t="shared" si="18"/>
        <v>8.699201850595796E-2</v>
      </c>
      <c r="L43" s="52">
        <f t="shared" si="19"/>
        <v>0.56266868923987912</v>
      </c>
      <c r="N43" s="27">
        <f t="shared" si="20"/>
        <v>3.4681912222411446</v>
      </c>
      <c r="O43" s="152">
        <f t="shared" si="20"/>
        <v>3.3174040617535585</v>
      </c>
      <c r="P43" s="52">
        <f t="shared" si="7"/>
        <v>-4.3477176091273155E-2</v>
      </c>
    </row>
    <row r="44" spans="1:16" ht="20.100000000000001" customHeight="1" x14ac:dyDescent="0.25">
      <c r="A44" s="38" t="s">
        <v>159</v>
      </c>
      <c r="B44" s="19">
        <v>4926.5899999999992</v>
      </c>
      <c r="C44" s="140">
        <v>8202.7099999999991</v>
      </c>
      <c r="D44" s="247">
        <f t="shared" si="15"/>
        <v>3.7410205566710035E-2</v>
      </c>
      <c r="E44" s="215">
        <f t="shared" si="16"/>
        <v>5.5873334222016173E-2</v>
      </c>
      <c r="F44" s="52">
        <f t="shared" si="21"/>
        <v>0.66498734418735883</v>
      </c>
      <c r="H44" s="19">
        <v>1242.838</v>
      </c>
      <c r="I44" s="140">
        <v>1955.8769999999997</v>
      </c>
      <c r="J44" s="247">
        <f t="shared" si="17"/>
        <v>3.9742788749489243E-2</v>
      </c>
      <c r="K44" s="215">
        <f t="shared" si="18"/>
        <v>5.6875200373376018E-2</v>
      </c>
      <c r="L44" s="52">
        <f t="shared" si="19"/>
        <v>0.57371837681178062</v>
      </c>
      <c r="N44" s="27">
        <f t="shared" si="20"/>
        <v>2.5227144942039019</v>
      </c>
      <c r="O44" s="152">
        <f t="shared" si="20"/>
        <v>2.384427829339328</v>
      </c>
      <c r="P44" s="52">
        <f t="shared" si="7"/>
        <v>-5.4816613287907309E-2</v>
      </c>
    </row>
    <row r="45" spans="1:16" ht="20.100000000000001" customHeight="1" x14ac:dyDescent="0.25">
      <c r="A45" s="38" t="s">
        <v>168</v>
      </c>
      <c r="B45" s="19">
        <v>6132.31</v>
      </c>
      <c r="C45" s="140">
        <v>5890.5</v>
      </c>
      <c r="D45" s="247">
        <f t="shared" si="15"/>
        <v>4.6565875727184861E-2</v>
      </c>
      <c r="E45" s="215">
        <f t="shared" si="16"/>
        <v>4.0123553707833909E-2</v>
      </c>
      <c r="F45" s="52">
        <f t="shared" si="21"/>
        <v>-3.9432122642201778E-2</v>
      </c>
      <c r="H45" s="19">
        <v>1353.547</v>
      </c>
      <c r="I45" s="140">
        <v>1317.6609999999998</v>
      </c>
      <c r="J45" s="247">
        <f t="shared" si="17"/>
        <v>4.3282980149870635E-2</v>
      </c>
      <c r="K45" s="215">
        <f t="shared" si="18"/>
        <v>3.8316434724260794E-2</v>
      </c>
      <c r="L45" s="52">
        <f t="shared" si="19"/>
        <v>-2.65125629180222E-2</v>
      </c>
      <c r="N45" s="27">
        <f t="shared" si="20"/>
        <v>2.2072383816212811</v>
      </c>
      <c r="O45" s="152">
        <f t="shared" si="20"/>
        <v>2.2369255581020284</v>
      </c>
      <c r="P45" s="52">
        <f t="shared" si="7"/>
        <v>1.3449918562462325E-2</v>
      </c>
    </row>
    <row r="46" spans="1:16" ht="20.100000000000001" customHeight="1" x14ac:dyDescent="0.25">
      <c r="A46" s="38" t="s">
        <v>166</v>
      </c>
      <c r="B46" s="19">
        <v>4535.1000000000004</v>
      </c>
      <c r="C46" s="140">
        <v>3414.75</v>
      </c>
      <c r="D46" s="247">
        <f t="shared" si="15"/>
        <v>3.4437414776871372E-2</v>
      </c>
      <c r="E46" s="215">
        <f t="shared" si="16"/>
        <v>2.3259809018559691E-2</v>
      </c>
      <c r="F46" s="52">
        <f t="shared" si="21"/>
        <v>-0.24703975656545618</v>
      </c>
      <c r="H46" s="19">
        <v>1176.356</v>
      </c>
      <c r="I46" s="140">
        <v>785.2399999999999</v>
      </c>
      <c r="J46" s="247">
        <f t="shared" si="17"/>
        <v>3.7616863985647502E-2</v>
      </c>
      <c r="K46" s="215">
        <f t="shared" si="18"/>
        <v>2.283409557001273E-2</v>
      </c>
      <c r="L46" s="52">
        <f t="shared" si="19"/>
        <v>-0.33248098364780737</v>
      </c>
      <c r="N46" s="27">
        <f t="shared" si="20"/>
        <v>2.5938920861723003</v>
      </c>
      <c r="O46" s="152">
        <f t="shared" si="20"/>
        <v>2.2995534080093707</v>
      </c>
      <c r="P46" s="52">
        <f t="shared" si="7"/>
        <v>-0.11347375618747234</v>
      </c>
    </row>
    <row r="47" spans="1:16" ht="20.100000000000001" customHeight="1" x14ac:dyDescent="0.25">
      <c r="A47" s="38" t="s">
        <v>165</v>
      </c>
      <c r="B47" s="19">
        <v>2081.92</v>
      </c>
      <c r="C47" s="140">
        <v>2240.2799999999997</v>
      </c>
      <c r="D47" s="247">
        <f t="shared" si="15"/>
        <v>1.580912054249389E-2</v>
      </c>
      <c r="E47" s="215">
        <f t="shared" si="16"/>
        <v>1.5259824276476725E-2</v>
      </c>
      <c r="F47" s="52">
        <f t="shared" si="21"/>
        <v>7.6064402090377958E-2</v>
      </c>
      <c r="H47" s="19">
        <v>624.47600000000011</v>
      </c>
      <c r="I47" s="140">
        <v>670.65899999999988</v>
      </c>
      <c r="J47" s="247">
        <f t="shared" si="17"/>
        <v>1.9969149436311128E-2</v>
      </c>
      <c r="K47" s="215">
        <f t="shared" si="18"/>
        <v>1.9502179844237643E-2</v>
      </c>
      <c r="L47" s="52">
        <f t="shared" si="19"/>
        <v>7.3954803707427921E-2</v>
      </c>
      <c r="N47" s="27">
        <f t="shared" si="20"/>
        <v>2.9995196741469417</v>
      </c>
      <c r="O47" s="152">
        <f t="shared" si="20"/>
        <v>2.9936391879586477</v>
      </c>
      <c r="P47" s="52">
        <f t="shared" si="7"/>
        <v>-1.9604759518593103E-3</v>
      </c>
    </row>
    <row r="48" spans="1:16" ht="20.100000000000001" customHeight="1" x14ac:dyDescent="0.25">
      <c r="A48" s="38" t="s">
        <v>158</v>
      </c>
      <c r="B48" s="19">
        <v>2216.54</v>
      </c>
      <c r="C48" s="140">
        <v>1799.95</v>
      </c>
      <c r="D48" s="247">
        <f t="shared" si="15"/>
        <v>1.6831361458297823E-2</v>
      </c>
      <c r="E48" s="215">
        <f t="shared" si="16"/>
        <v>1.2260485611818292E-2</v>
      </c>
      <c r="F48" s="52">
        <f t="shared" si="21"/>
        <v>-0.18794607812175729</v>
      </c>
      <c r="H48" s="19">
        <v>696.95600000000002</v>
      </c>
      <c r="I48" s="140">
        <v>585.17999999999995</v>
      </c>
      <c r="J48" s="247">
        <f t="shared" si="17"/>
        <v>2.2286874939202877E-2</v>
      </c>
      <c r="K48" s="215">
        <f t="shared" si="18"/>
        <v>1.7016524942259754E-2</v>
      </c>
      <c r="L48" s="52">
        <f t="shared" si="19"/>
        <v>-0.16037741263437014</v>
      </c>
      <c r="N48" s="27">
        <f t="shared" si="20"/>
        <v>3.144342082705478</v>
      </c>
      <c r="O48" s="152">
        <f t="shared" si="20"/>
        <v>3.2510903080641125</v>
      </c>
      <c r="P48" s="52">
        <f t="shared" si="7"/>
        <v>3.3949304035897201E-2</v>
      </c>
    </row>
    <row r="49" spans="1:16" ht="20.100000000000001" customHeight="1" x14ac:dyDescent="0.25">
      <c r="A49" s="38" t="s">
        <v>170</v>
      </c>
      <c r="B49" s="19">
        <v>1698.93</v>
      </c>
      <c r="C49" s="140">
        <v>2092.4799999999996</v>
      </c>
      <c r="D49" s="247">
        <f t="shared" si="15"/>
        <v>1.2900874751796009E-2</v>
      </c>
      <c r="E49" s="215">
        <f t="shared" si="16"/>
        <v>1.4253074214849042E-2</v>
      </c>
      <c r="F49" s="52">
        <f t="shared" si="21"/>
        <v>0.2316458005921371</v>
      </c>
      <c r="H49" s="19">
        <v>466.87399999999991</v>
      </c>
      <c r="I49" s="140">
        <v>536.39200000000005</v>
      </c>
      <c r="J49" s="247">
        <f t="shared" si="17"/>
        <v>1.4929439520379196E-2</v>
      </c>
      <c r="K49" s="215">
        <f t="shared" si="18"/>
        <v>1.5597812377095246E-2</v>
      </c>
      <c r="L49" s="52">
        <f t="shared" si="19"/>
        <v>0.14890098827520948</v>
      </c>
      <c r="N49" s="27">
        <f t="shared" si="20"/>
        <v>2.7480473003596373</v>
      </c>
      <c r="O49" s="152">
        <f t="shared" si="20"/>
        <v>2.5634271295305098</v>
      </c>
      <c r="P49" s="52">
        <f t="shared" si="7"/>
        <v>-6.7182311892872534E-2</v>
      </c>
    </row>
    <row r="50" spans="1:16" ht="20.100000000000001" customHeight="1" x14ac:dyDescent="0.25">
      <c r="A50" s="38" t="s">
        <v>160</v>
      </c>
      <c r="B50" s="19">
        <v>1543.8400000000001</v>
      </c>
      <c r="C50" s="140">
        <v>1454.0600000000002</v>
      </c>
      <c r="D50" s="247">
        <f t="shared" si="15"/>
        <v>1.1723194291002425E-2</v>
      </c>
      <c r="E50" s="215">
        <f t="shared" si="16"/>
        <v>9.9044316279455029E-3</v>
      </c>
      <c r="F50" s="52">
        <f t="shared" si="21"/>
        <v>-5.8153694683386853E-2</v>
      </c>
      <c r="H50" s="19">
        <v>418.68600000000004</v>
      </c>
      <c r="I50" s="140">
        <v>415.839</v>
      </c>
      <c r="J50" s="247">
        <f t="shared" si="17"/>
        <v>1.3388510208384887E-2</v>
      </c>
      <c r="K50" s="215">
        <f t="shared" si="18"/>
        <v>1.2092236090543686E-2</v>
      </c>
      <c r="L50" s="52">
        <f t="shared" si="19"/>
        <v>-6.7998452300770422E-3</v>
      </c>
      <c r="N50" s="27">
        <f t="shared" si="20"/>
        <v>2.7119779251735929</v>
      </c>
      <c r="O50" s="152">
        <f t="shared" si="20"/>
        <v>2.8598475991362116</v>
      </c>
      <c r="P50" s="52">
        <f t="shared" si="7"/>
        <v>5.4524659876482418E-2</v>
      </c>
    </row>
    <row r="51" spans="1:16" ht="20.100000000000001" customHeight="1" x14ac:dyDescent="0.25">
      <c r="A51" s="38" t="s">
        <v>164</v>
      </c>
      <c r="B51" s="19">
        <v>1595.77</v>
      </c>
      <c r="C51" s="140">
        <v>1225.5900000000001</v>
      </c>
      <c r="D51" s="247">
        <f t="shared" si="15"/>
        <v>1.211752626810611E-2</v>
      </c>
      <c r="E51" s="215">
        <f t="shared" si="16"/>
        <v>8.3481922058881546E-3</v>
      </c>
      <c r="F51" s="52">
        <f t="shared" si="21"/>
        <v>-0.2319757859841956</v>
      </c>
      <c r="H51" s="19">
        <v>472.16899999999998</v>
      </c>
      <c r="I51" s="140">
        <v>373.77</v>
      </c>
      <c r="J51" s="247">
        <f t="shared" si="17"/>
        <v>1.5098760112788301E-2</v>
      </c>
      <c r="K51" s="215">
        <f t="shared" si="18"/>
        <v>1.0868906195817405E-2</v>
      </c>
      <c r="L51" s="52">
        <f t="shared" si="19"/>
        <v>-0.20839784060368216</v>
      </c>
      <c r="N51" s="27">
        <f t="shared" si="20"/>
        <v>2.9588787857899317</v>
      </c>
      <c r="O51" s="152">
        <f t="shared" si="20"/>
        <v>3.0497148312241444</v>
      </c>
      <c r="P51" s="52">
        <f t="shared" si="7"/>
        <v>3.0699481800489592E-2</v>
      </c>
    </row>
    <row r="52" spans="1:16" ht="20.100000000000001" customHeight="1" x14ac:dyDescent="0.25">
      <c r="A52" s="38" t="s">
        <v>172</v>
      </c>
      <c r="B52" s="19">
        <v>1718.1799999999998</v>
      </c>
      <c r="C52" s="140">
        <v>1301.6399999999999</v>
      </c>
      <c r="D52" s="247">
        <f t="shared" si="15"/>
        <v>1.3047050191026624E-2</v>
      </c>
      <c r="E52" s="215">
        <f t="shared" si="16"/>
        <v>8.8662121124293228E-3</v>
      </c>
      <c r="F52" s="52">
        <f t="shared" si="21"/>
        <v>-0.24243094437136969</v>
      </c>
      <c r="H52" s="19">
        <v>395.89799999999997</v>
      </c>
      <c r="I52" s="140">
        <v>317.12099999999998</v>
      </c>
      <c r="J52" s="247">
        <f t="shared" si="17"/>
        <v>1.2659808100770407E-2</v>
      </c>
      <c r="K52" s="215">
        <f t="shared" si="18"/>
        <v>9.221602594439925E-3</v>
      </c>
      <c r="L52" s="52">
        <f t="shared" si="19"/>
        <v>-0.19898307139717805</v>
      </c>
      <c r="N52" s="27">
        <f t="shared" si="20"/>
        <v>2.304170692244119</v>
      </c>
      <c r="O52" s="152">
        <f t="shared" si="20"/>
        <v>2.4363187978242835</v>
      </c>
      <c r="P52" s="52">
        <f t="shared" si="7"/>
        <v>5.7351699691770883E-2</v>
      </c>
    </row>
    <row r="53" spans="1:16" ht="20.100000000000001" customHeight="1" x14ac:dyDescent="0.25">
      <c r="A53" s="38" t="s">
        <v>175</v>
      </c>
      <c r="B53" s="19">
        <v>65.23</v>
      </c>
      <c r="C53" s="140">
        <v>1147.3399999999997</v>
      </c>
      <c r="D53" s="247">
        <f t="shared" si="15"/>
        <v>4.9532591693574989E-4</v>
      </c>
      <c r="E53" s="215">
        <f t="shared" si="16"/>
        <v>7.8151868451143622E-3</v>
      </c>
      <c r="F53" s="52">
        <f t="shared" si="21"/>
        <v>16.589146098420965</v>
      </c>
      <c r="H53" s="19">
        <v>36.851999999999997</v>
      </c>
      <c r="I53" s="140">
        <v>199.33600000000001</v>
      </c>
      <c r="J53" s="247">
        <f t="shared" si="17"/>
        <v>1.1784329502285717E-3</v>
      </c>
      <c r="K53" s="215">
        <f t="shared" si="18"/>
        <v>5.7965173380674171E-3</v>
      </c>
      <c r="L53" s="52">
        <f t="shared" si="19"/>
        <v>4.4090958428307836</v>
      </c>
      <c r="N53" s="27">
        <f t="shared" si="20"/>
        <v>5.6495477541008734</v>
      </c>
      <c r="O53" s="152">
        <f t="shared" si="20"/>
        <v>1.7373751459898554</v>
      </c>
      <c r="P53" s="52">
        <f t="shared" si="7"/>
        <v>-0.69247535880571398</v>
      </c>
    </row>
    <row r="54" spans="1:16" ht="20.100000000000001" customHeight="1" x14ac:dyDescent="0.25">
      <c r="A54" s="38" t="s">
        <v>169</v>
      </c>
      <c r="B54" s="19">
        <v>1052.5600000000002</v>
      </c>
      <c r="C54" s="140">
        <v>525.75000000000011</v>
      </c>
      <c r="D54" s="247">
        <f t="shared" si="15"/>
        <v>7.9926452112508515E-3</v>
      </c>
      <c r="E54" s="215">
        <f t="shared" si="16"/>
        <v>3.5811829830903461E-3</v>
      </c>
      <c r="F54" s="52">
        <f t="shared" si="21"/>
        <v>-0.50050353424032834</v>
      </c>
      <c r="H54" s="19">
        <v>272.964</v>
      </c>
      <c r="I54" s="140">
        <v>145.089</v>
      </c>
      <c r="J54" s="247">
        <f t="shared" si="17"/>
        <v>8.7286923864699842E-3</v>
      </c>
      <c r="K54" s="215">
        <f t="shared" si="18"/>
        <v>4.2190618055086056E-3</v>
      </c>
      <c r="L54" s="52">
        <f t="shared" si="19"/>
        <v>-0.46846836945531278</v>
      </c>
      <c r="N54" s="27">
        <f t="shared" si="20"/>
        <v>2.5933343467355776</v>
      </c>
      <c r="O54" s="152">
        <f t="shared" si="20"/>
        <v>2.7596576319543504</v>
      </c>
      <c r="P54" s="52">
        <f t="shared" si="7"/>
        <v>6.4134917824281421E-2</v>
      </c>
    </row>
    <row r="55" spans="1:16" ht="20.100000000000001" customHeight="1" x14ac:dyDescent="0.25">
      <c r="A55" s="38" t="s">
        <v>174</v>
      </c>
      <c r="B55" s="19">
        <v>127.16</v>
      </c>
      <c r="C55" s="140">
        <v>299.63</v>
      </c>
      <c r="D55" s="247">
        <f t="shared" si="15"/>
        <v>9.6559318714625102E-4</v>
      </c>
      <c r="E55" s="215">
        <f t="shared" si="16"/>
        <v>2.0409507507814745E-3</v>
      </c>
      <c r="F55" s="52">
        <f t="shared" si="21"/>
        <v>1.3563227430009437</v>
      </c>
      <c r="H55" s="19">
        <v>40.074000000000005</v>
      </c>
      <c r="I55" s="140">
        <v>99.106000000000009</v>
      </c>
      <c r="J55" s="247">
        <f t="shared" si="17"/>
        <v>1.281464290878644E-3</v>
      </c>
      <c r="K55" s="215">
        <f t="shared" si="18"/>
        <v>2.8819161983109393E-3</v>
      </c>
      <c r="L55" s="52">
        <f t="shared" si="19"/>
        <v>1.4730748115985426</v>
      </c>
      <c r="N55" s="27">
        <f t="shared" ref="N55:N56" si="22">(H55/B55)*10</f>
        <v>3.1514627241270841</v>
      </c>
      <c r="O55" s="152">
        <f t="shared" ref="O55:O56" si="23">(I55/C55)*10</f>
        <v>3.3076127223575744</v>
      </c>
      <c r="P55" s="52">
        <f t="shared" ref="P55:P56" si="24">(O55-N55)/N55</f>
        <v>4.9548419860730532E-2</v>
      </c>
    </row>
    <row r="56" spans="1:16" ht="20.100000000000001" customHeight="1" x14ac:dyDescent="0.25">
      <c r="A56" s="38" t="s">
        <v>167</v>
      </c>
      <c r="B56" s="19">
        <v>103.18000000000002</v>
      </c>
      <c r="C56" s="140">
        <v>260.79999999999995</v>
      </c>
      <c r="D56" s="247">
        <f t="shared" si="15"/>
        <v>7.8350035427611042E-4</v>
      </c>
      <c r="E56" s="215">
        <f t="shared" si="16"/>
        <v>1.7764574835757716E-3</v>
      </c>
      <c r="F56" s="52">
        <f t="shared" si="21"/>
        <v>1.5276216320992433</v>
      </c>
      <c r="H56" s="19">
        <v>38.989999999999995</v>
      </c>
      <c r="I56" s="140">
        <v>83.796000000000006</v>
      </c>
      <c r="J56" s="247">
        <f t="shared" si="17"/>
        <v>1.2468007361720397E-3</v>
      </c>
      <c r="K56" s="215">
        <f t="shared" si="18"/>
        <v>2.4367147271977829E-3</v>
      </c>
      <c r="L56" s="52">
        <f t="shared" ref="L56:L57" si="25">(I56-H56)/H56</f>
        <v>1.1491664529366508</v>
      </c>
      <c r="N56" s="27">
        <f t="shared" si="22"/>
        <v>3.778833107191315</v>
      </c>
      <c r="O56" s="152">
        <f t="shared" si="23"/>
        <v>3.2130368098159519</v>
      </c>
      <c r="P56" s="52">
        <f t="shared" si="24"/>
        <v>-0.14972778138802254</v>
      </c>
    </row>
    <row r="57" spans="1:16" ht="20.100000000000001" customHeight="1" x14ac:dyDescent="0.25">
      <c r="A57" s="38" t="s">
        <v>163</v>
      </c>
      <c r="B57" s="19">
        <v>340.73</v>
      </c>
      <c r="C57" s="140">
        <v>235.47</v>
      </c>
      <c r="D57" s="247">
        <f t="shared" si="15"/>
        <v>2.5873432420284851E-3</v>
      </c>
      <c r="E57" s="215">
        <f t="shared" si="16"/>
        <v>1.6039204127974963E-3</v>
      </c>
      <c r="F57" s="52">
        <f t="shared" si="21"/>
        <v>-0.30892495524315444</v>
      </c>
      <c r="H57" s="19">
        <v>84.209000000000003</v>
      </c>
      <c r="I57" s="140">
        <v>79.730999999999995</v>
      </c>
      <c r="J57" s="247">
        <f t="shared" si="17"/>
        <v>2.6927890021110875E-3</v>
      </c>
      <c r="K57" s="215">
        <f t="shared" si="18"/>
        <v>2.3185080661870068E-3</v>
      </c>
      <c r="L57" s="52">
        <f t="shared" si="25"/>
        <v>-5.3177213837000893E-2</v>
      </c>
      <c r="N57" s="27">
        <f t="shared" ref="N57:N58" si="26">(H57/B57)*10</f>
        <v>2.4714289906964462</v>
      </c>
      <c r="O57" s="152">
        <f t="shared" ref="O57:O58" si="27">(I57/C57)*10</f>
        <v>3.3860364377627721</v>
      </c>
      <c r="P57" s="52">
        <f t="shared" ref="P57:P58" si="28">(O57-N57)/N57</f>
        <v>0.3700723146444076</v>
      </c>
    </row>
    <row r="58" spans="1:16" ht="20.100000000000001" customHeight="1" x14ac:dyDescent="0.25">
      <c r="A58" s="38" t="s">
        <v>171</v>
      </c>
      <c r="B58" s="19">
        <v>298.67</v>
      </c>
      <c r="C58" s="140">
        <v>267.25</v>
      </c>
      <c r="D58" s="247">
        <f t="shared" si="15"/>
        <v>2.2679593992212237E-3</v>
      </c>
      <c r="E58" s="215">
        <f t="shared" si="16"/>
        <v>1.8203921107577646E-3</v>
      </c>
      <c r="F58" s="52">
        <f t="shared" si="21"/>
        <v>-0.10519971875313897</v>
      </c>
      <c r="H58" s="19">
        <v>81.65000000000002</v>
      </c>
      <c r="I58" s="140">
        <v>67.855999999999995</v>
      </c>
      <c r="J58" s="247">
        <f t="shared" si="17"/>
        <v>2.6109587101422692E-3</v>
      </c>
      <c r="K58" s="215">
        <f t="shared" si="18"/>
        <v>1.973193404562661E-3</v>
      </c>
      <c r="L58" s="52">
        <f t="shared" si="19"/>
        <v>-0.16894060012247425</v>
      </c>
      <c r="N58" s="27">
        <f t="shared" si="26"/>
        <v>2.733786453276192</v>
      </c>
      <c r="O58" s="152">
        <f t="shared" si="27"/>
        <v>2.5390458372310571</v>
      </c>
      <c r="P58" s="52">
        <f t="shared" si="28"/>
        <v>-7.1234757861849851E-2</v>
      </c>
    </row>
    <row r="59" spans="1:16" ht="20.100000000000001" customHeight="1" x14ac:dyDescent="0.25">
      <c r="A59" s="38" t="s">
        <v>173</v>
      </c>
      <c r="B59" s="19">
        <v>223.09000000000003</v>
      </c>
      <c r="C59" s="140">
        <v>271.13</v>
      </c>
      <c r="D59" s="247">
        <f t="shared" ref="D59" si="29">B59/$B$62</f>
        <v>1.6940404539199211E-3</v>
      </c>
      <c r="E59" s="215">
        <f t="shared" ref="E59" si="30">C59/$C$62</f>
        <v>1.8468210027680178E-3</v>
      </c>
      <c r="F59" s="52">
        <f t="shared" si="21"/>
        <v>0.21533910081133156</v>
      </c>
      <c r="H59" s="19">
        <v>54.297000000000004</v>
      </c>
      <c r="I59" s="140">
        <v>55.882999999999996</v>
      </c>
      <c r="J59" s="247">
        <f t="shared" ref="J59:J60" si="31">H59/$H$62</f>
        <v>1.7362795478823609E-3</v>
      </c>
      <c r="K59" s="215">
        <f t="shared" ref="K59:K60" si="32">I59/$I$62</f>
        <v>1.6250289882571206E-3</v>
      </c>
      <c r="L59" s="52">
        <f t="shared" si="19"/>
        <v>2.9209716927270223E-2</v>
      </c>
      <c r="N59" s="27">
        <f t="shared" ref="N59:N60" si="33">(H59/B59)*10</f>
        <v>2.4338607736787843</v>
      </c>
      <c r="O59" s="152">
        <f t="shared" ref="O59:O60" si="34">(I59/C59)*10</f>
        <v>2.0611145944749749</v>
      </c>
      <c r="P59" s="52">
        <f t="shared" ref="P59:P60" si="35">(O59-N59)/N59</f>
        <v>-0.15315016505254034</v>
      </c>
    </row>
    <row r="60" spans="1:16" ht="20.100000000000001" customHeight="1" x14ac:dyDescent="0.25">
      <c r="A60" s="38" t="s">
        <v>215</v>
      </c>
      <c r="B60" s="19">
        <v>25.05</v>
      </c>
      <c r="C60" s="140">
        <v>66.7</v>
      </c>
      <c r="D60" s="247">
        <f t="shared" si="15"/>
        <v>1.9021790923256992E-4</v>
      </c>
      <c r="E60" s="215">
        <f t="shared" si="16"/>
        <v>4.5433172605254598E-4</v>
      </c>
      <c r="F60" s="52">
        <f t="shared" si="21"/>
        <v>1.662674650698603</v>
      </c>
      <c r="H60" s="19">
        <v>10.516</v>
      </c>
      <c r="I60" s="140">
        <v>22.137999999999998</v>
      </c>
      <c r="J60" s="247">
        <f t="shared" si="31"/>
        <v>3.3627485359284871E-4</v>
      </c>
      <c r="K60" s="215">
        <f t="shared" si="32"/>
        <v>6.4375376665598007E-4</v>
      </c>
      <c r="L60" s="52">
        <f t="shared" si="19"/>
        <v>1.1051730696082158</v>
      </c>
      <c r="N60" s="27">
        <f t="shared" si="33"/>
        <v>4.198003992015968</v>
      </c>
      <c r="O60" s="152">
        <f t="shared" si="34"/>
        <v>3.3190404797601198</v>
      </c>
      <c r="P60" s="52">
        <f t="shared" si="35"/>
        <v>-0.20937653082929816</v>
      </c>
    </row>
    <row r="61" spans="1:16" ht="20.100000000000001" customHeight="1" thickBot="1" x14ac:dyDescent="0.3">
      <c r="A61" s="8" t="s">
        <v>17</v>
      </c>
      <c r="B61" s="19">
        <f>B62-SUM(B39:B60)</f>
        <v>70.429999999993015</v>
      </c>
      <c r="C61" s="140">
        <f>C62-SUM(C39:C60)</f>
        <v>86.129999999975553</v>
      </c>
      <c r="D61" s="247">
        <f t="shared" si="15"/>
        <v>5.3481226935124027E-4</v>
      </c>
      <c r="E61" s="215">
        <f t="shared" si="16"/>
        <v>5.8668053320681671E-4</v>
      </c>
      <c r="F61" s="52">
        <f t="shared" si="21"/>
        <v>0.2229163708644625</v>
      </c>
      <c r="H61" s="19">
        <f>H62-SUM(H39:H60)</f>
        <v>23.03099999999904</v>
      </c>
      <c r="I61" s="140">
        <f>I62-SUM(I39:I60)</f>
        <v>28.014999999992142</v>
      </c>
      <c r="J61" s="247">
        <f t="shared" si="17"/>
        <v>7.3647262771933957E-4</v>
      </c>
      <c r="K61" s="215">
        <f t="shared" si="18"/>
        <v>8.1465181013922784E-4</v>
      </c>
      <c r="L61" s="52">
        <f t="shared" si="19"/>
        <v>0.2164039772477665</v>
      </c>
      <c r="N61" s="27">
        <f t="shared" si="20"/>
        <v>3.2700553741305298</v>
      </c>
      <c r="O61" s="152">
        <f t="shared" si="20"/>
        <v>3.2526413560896428</v>
      </c>
      <c r="P61" s="52">
        <f t="shared" si="7"/>
        <v>-5.3252976015787604E-3</v>
      </c>
    </row>
    <row r="62" spans="1:16" ht="26.25" customHeight="1" thickBot="1" x14ac:dyDescent="0.3">
      <c r="A62" s="12" t="s">
        <v>18</v>
      </c>
      <c r="B62" s="17">
        <v>131691.06999999995</v>
      </c>
      <c r="C62" s="145">
        <v>146809.03</v>
      </c>
      <c r="D62" s="253">
        <f>SUM(D39:D61)</f>
        <v>1.0000000000000002</v>
      </c>
      <c r="E62" s="254">
        <f>SUM(E39:E61)</f>
        <v>0.99999999999999978</v>
      </c>
      <c r="F62" s="57">
        <f t="shared" si="21"/>
        <v>0.11479867237770987</v>
      </c>
      <c r="G62" s="1"/>
      <c r="H62" s="17">
        <v>31272.037999999997</v>
      </c>
      <c r="I62" s="145">
        <v>34388.924999999996</v>
      </c>
      <c r="J62" s="253">
        <f>SUM(J39:J61)</f>
        <v>1</v>
      </c>
      <c r="K62" s="254">
        <f>SUM(K39:K61)</f>
        <v>0.99999999999999967</v>
      </c>
      <c r="L62" s="57">
        <f t="shared" si="19"/>
        <v>9.9670095054246191E-2</v>
      </c>
      <c r="M62" s="1"/>
      <c r="N62" s="29">
        <f t="shared" si="20"/>
        <v>2.3746513715774356</v>
      </c>
      <c r="O62" s="146">
        <f t="shared" si="20"/>
        <v>2.3424257349837401</v>
      </c>
      <c r="P62" s="57">
        <f t="shared" si="7"/>
        <v>-1.3570681144781521E-2</v>
      </c>
    </row>
    <row r="63" spans="1:16" x14ac:dyDescent="0.25">
      <c r="C63" s="2"/>
      <c r="D63" s="2"/>
      <c r="E63" s="2"/>
      <c r="F63" s="2"/>
      <c r="G63" s="2"/>
      <c r="H63" s="2"/>
      <c r="I63" s="2"/>
      <c r="J63" s="2"/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jan-out</v>
      </c>
      <c r="C66" s="362"/>
      <c r="D66" s="368" t="str">
        <f>B5</f>
        <v>jan-out</v>
      </c>
      <c r="E66" s="362"/>
      <c r="F66" s="131" t="str">
        <f>F37</f>
        <v>2024/2023</v>
      </c>
      <c r="H66" s="356" t="str">
        <f>B5</f>
        <v>jan-out</v>
      </c>
      <c r="I66" s="362"/>
      <c r="J66" s="368" t="str">
        <f>B5</f>
        <v>jan-out</v>
      </c>
      <c r="K66" s="357"/>
      <c r="L66" s="131" t="str">
        <f>L37</f>
        <v>2024/2023</v>
      </c>
      <c r="N66" s="356" t="str">
        <f>B5</f>
        <v>jan-out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177</v>
      </c>
      <c r="B68" s="39">
        <v>55462.549999999996</v>
      </c>
      <c r="C68" s="147">
        <v>58395.630000000005</v>
      </c>
      <c r="D68" s="247">
        <f>B68/$B$96</f>
        <v>0.32848472450424843</v>
      </c>
      <c r="E68" s="246">
        <f>C68/$C$96</f>
        <v>0.24464976080135165</v>
      </c>
      <c r="F68" s="61">
        <f t="shared" ref="F68:F94" si="36">(C68-B68)/B68</f>
        <v>5.288397305929874E-2</v>
      </c>
      <c r="H68" s="19">
        <v>16817.754000000001</v>
      </c>
      <c r="I68" s="147">
        <v>17477.925000000003</v>
      </c>
      <c r="J68" s="245">
        <f>H68/$H$96</f>
        <v>0.35589128358963568</v>
      </c>
      <c r="K68" s="246">
        <f>I68/$I$96</f>
        <v>0.28037691044686475</v>
      </c>
      <c r="L68" s="61">
        <f t="shared" ref="L68:L96" si="37">(I68-H68)/H68</f>
        <v>3.9254409358110608E-2</v>
      </c>
      <c r="N68" s="41">
        <f t="shared" ref="N68:O96" si="38">(H68/B68)*10</f>
        <v>3.0322720466332691</v>
      </c>
      <c r="O68" s="149">
        <f t="shared" si="38"/>
        <v>2.9930193406595667</v>
      </c>
      <c r="P68" s="61">
        <f t="shared" si="7"/>
        <v>-1.2944981640840809E-2</v>
      </c>
    </row>
    <row r="69" spans="1:16" ht="20.100000000000001" customHeight="1" x14ac:dyDescent="0.25">
      <c r="A69" s="38" t="s">
        <v>182</v>
      </c>
      <c r="B69" s="19">
        <v>21379.780000000002</v>
      </c>
      <c r="C69" s="140">
        <v>76385.33</v>
      </c>
      <c r="D69" s="247">
        <f t="shared" ref="D69:D95" si="39">B69/$B$96</f>
        <v>0.12662474306106447</v>
      </c>
      <c r="E69" s="215">
        <f t="shared" ref="E69:E95" si="40">C69/$C$96</f>
        <v>0.32001799986115931</v>
      </c>
      <c r="F69" s="52">
        <f t="shared" si="36"/>
        <v>2.572783723686586</v>
      </c>
      <c r="H69" s="19">
        <v>4037.6060000000002</v>
      </c>
      <c r="I69" s="140">
        <v>14865.736000000001</v>
      </c>
      <c r="J69" s="214">
        <f t="shared" ref="J69:J96" si="41">H69/$H$96</f>
        <v>8.5442371316004184E-2</v>
      </c>
      <c r="K69" s="215">
        <f t="shared" ref="K69:K96" si="42">I69/$I$96</f>
        <v>0.23847276671565606</v>
      </c>
      <c r="L69" s="52">
        <f t="shared" si="37"/>
        <v>2.6818193751445785</v>
      </c>
      <c r="N69" s="40">
        <f t="shared" si="38"/>
        <v>1.8885161587256745</v>
      </c>
      <c r="O69" s="143">
        <f t="shared" si="38"/>
        <v>1.946150654844327</v>
      </c>
      <c r="P69" s="52">
        <f t="shared" si="7"/>
        <v>3.0518402425289783E-2</v>
      </c>
    </row>
    <row r="70" spans="1:16" ht="20.100000000000001" customHeight="1" x14ac:dyDescent="0.25">
      <c r="A70" s="38" t="s">
        <v>178</v>
      </c>
      <c r="B70" s="19">
        <v>26169.86</v>
      </c>
      <c r="C70" s="140">
        <v>33850.5</v>
      </c>
      <c r="D70" s="247">
        <f t="shared" si="39"/>
        <v>0.15499466310897625</v>
      </c>
      <c r="E70" s="215">
        <f t="shared" si="40"/>
        <v>0.14181740530937251</v>
      </c>
      <c r="F70" s="52">
        <f t="shared" si="36"/>
        <v>0.2934918260930704</v>
      </c>
      <c r="H70" s="19">
        <v>6303.8930000000009</v>
      </c>
      <c r="I70" s="140">
        <v>8335.6349999999984</v>
      </c>
      <c r="J70" s="214">
        <f t="shared" si="41"/>
        <v>0.13340072469734779</v>
      </c>
      <c r="K70" s="215">
        <f t="shared" si="42"/>
        <v>0.13371836690641198</v>
      </c>
      <c r="L70" s="52">
        <f t="shared" si="37"/>
        <v>0.32229956948825073</v>
      </c>
      <c r="N70" s="40">
        <f t="shared" si="38"/>
        <v>2.4088371126173396</v>
      </c>
      <c r="O70" s="143">
        <f t="shared" si="38"/>
        <v>2.4624850445340538</v>
      </c>
      <c r="P70" s="52">
        <f t="shared" si="7"/>
        <v>2.2271299140863322E-2</v>
      </c>
    </row>
    <row r="71" spans="1:16" ht="20.100000000000001" customHeight="1" x14ac:dyDescent="0.25">
      <c r="A71" s="38" t="s">
        <v>179</v>
      </c>
      <c r="B71" s="19">
        <v>19212.160000000003</v>
      </c>
      <c r="C71" s="140">
        <v>20593.960000000003</v>
      </c>
      <c r="D71" s="247">
        <f t="shared" si="39"/>
        <v>0.11378670985613792</v>
      </c>
      <c r="E71" s="215">
        <f t="shared" si="40"/>
        <v>8.6278842919454826E-2</v>
      </c>
      <c r="F71" s="52">
        <f t="shared" si="36"/>
        <v>7.1923198640860733E-2</v>
      </c>
      <c r="H71" s="19">
        <v>5685.5490000000009</v>
      </c>
      <c r="I71" s="140">
        <v>5944.1149999999998</v>
      </c>
      <c r="J71" s="214">
        <f t="shared" si="41"/>
        <v>0.12031555054983975</v>
      </c>
      <c r="K71" s="215">
        <f t="shared" si="42"/>
        <v>9.5354145245552038E-2</v>
      </c>
      <c r="L71" s="52">
        <f t="shared" si="37"/>
        <v>4.5477754215116052E-2</v>
      </c>
      <c r="N71" s="40">
        <f t="shared" si="38"/>
        <v>2.9593491830174221</v>
      </c>
      <c r="O71" s="143">
        <f t="shared" si="38"/>
        <v>2.8863390042517318</v>
      </c>
      <c r="P71" s="52">
        <f t="shared" si="7"/>
        <v>-2.4671025367559826E-2</v>
      </c>
    </row>
    <row r="72" spans="1:16" ht="20.100000000000001" customHeight="1" x14ac:dyDescent="0.25">
      <c r="A72" s="38" t="s">
        <v>180</v>
      </c>
      <c r="B72" s="19">
        <v>12666.56</v>
      </c>
      <c r="C72" s="140">
        <v>12271.96</v>
      </c>
      <c r="D72" s="247">
        <f t="shared" si="39"/>
        <v>7.5019476602077126E-2</v>
      </c>
      <c r="E72" s="215">
        <f t="shared" si="40"/>
        <v>5.1413643085343116E-2</v>
      </c>
      <c r="F72" s="52">
        <f t="shared" si="36"/>
        <v>-3.1152893919106719E-2</v>
      </c>
      <c r="H72" s="19">
        <v>4533.5059999999994</v>
      </c>
      <c r="I72" s="140">
        <v>4614.7830000000004</v>
      </c>
      <c r="J72" s="214">
        <f t="shared" si="41"/>
        <v>9.5936429412709606E-2</v>
      </c>
      <c r="K72" s="215">
        <f t="shared" si="42"/>
        <v>7.4029302673098429E-2</v>
      </c>
      <c r="L72" s="52">
        <f t="shared" si="37"/>
        <v>1.7928067151560177E-2</v>
      </c>
      <c r="N72" s="40">
        <f t="shared" si="38"/>
        <v>3.5791138241164133</v>
      </c>
      <c r="O72" s="143">
        <f t="shared" si="38"/>
        <v>3.7604286519838723</v>
      </c>
      <c r="P72" s="52">
        <f t="shared" ref="P72:P78" si="43">(O72-N72)/N72</f>
        <v>5.0659139881426028E-2</v>
      </c>
    </row>
    <row r="73" spans="1:16" ht="20.100000000000001" customHeight="1" x14ac:dyDescent="0.25">
      <c r="A73" s="38" t="s">
        <v>183</v>
      </c>
      <c r="B73" s="19">
        <v>6466.67</v>
      </c>
      <c r="C73" s="140">
        <v>5777.83</v>
      </c>
      <c r="D73" s="247">
        <f t="shared" si="39"/>
        <v>3.8299759268369163E-2</v>
      </c>
      <c r="E73" s="215">
        <f t="shared" si="40"/>
        <v>2.4206344335198943E-2</v>
      </c>
      <c r="F73" s="52">
        <f t="shared" si="36"/>
        <v>-0.10652159457649767</v>
      </c>
      <c r="H73" s="19">
        <v>2027.0440000000001</v>
      </c>
      <c r="I73" s="140">
        <v>1806.633</v>
      </c>
      <c r="J73" s="214">
        <f t="shared" si="41"/>
        <v>4.2895578746880797E-2</v>
      </c>
      <c r="K73" s="215">
        <f t="shared" si="42"/>
        <v>2.8981597006014759E-2</v>
      </c>
      <c r="L73" s="52">
        <f t="shared" si="37"/>
        <v>-0.10873518285740223</v>
      </c>
      <c r="N73" s="40">
        <f t="shared" si="38"/>
        <v>3.1346025079368518</v>
      </c>
      <c r="O73" s="143">
        <f t="shared" si="38"/>
        <v>3.1268365459004506</v>
      </c>
      <c r="P73" s="52">
        <f t="shared" si="43"/>
        <v>-2.4774949987239913E-3</v>
      </c>
    </row>
    <row r="74" spans="1:16" ht="20.100000000000001" customHeight="1" x14ac:dyDescent="0.25">
      <c r="A74" s="38" t="s">
        <v>186</v>
      </c>
      <c r="B74" s="19">
        <v>4060.5199999999995</v>
      </c>
      <c r="C74" s="140">
        <v>4686.21</v>
      </c>
      <c r="D74" s="247">
        <f t="shared" si="39"/>
        <v>2.404899871253649E-2</v>
      </c>
      <c r="E74" s="215">
        <f t="shared" si="40"/>
        <v>1.9632978624683078E-2</v>
      </c>
      <c r="F74" s="52">
        <f t="shared" si="36"/>
        <v>0.15409110163230338</v>
      </c>
      <c r="H74" s="19">
        <v>1211.8339999999998</v>
      </c>
      <c r="I74" s="140">
        <v>1348.5439999999999</v>
      </c>
      <c r="J74" s="214">
        <f t="shared" si="41"/>
        <v>2.5644396853323131E-2</v>
      </c>
      <c r="K74" s="215">
        <f t="shared" si="42"/>
        <v>2.1633037120920056E-2</v>
      </c>
      <c r="L74" s="52">
        <f t="shared" si="37"/>
        <v>0.11281248091735341</v>
      </c>
      <c r="N74" s="40">
        <f t="shared" si="38"/>
        <v>2.9844305655433296</v>
      </c>
      <c r="O74" s="143">
        <f t="shared" si="38"/>
        <v>2.8776858058004229</v>
      </c>
      <c r="P74" s="52">
        <f t="shared" si="43"/>
        <v>-3.5767211666884055E-2</v>
      </c>
    </row>
    <row r="75" spans="1:16" ht="20.100000000000001" customHeight="1" x14ac:dyDescent="0.25">
      <c r="A75" s="38" t="s">
        <v>189</v>
      </c>
      <c r="B75" s="19">
        <v>4591.51</v>
      </c>
      <c r="C75" s="140">
        <v>6807.2100000000009</v>
      </c>
      <c r="D75" s="247">
        <f t="shared" si="39"/>
        <v>2.7193861396717277E-2</v>
      </c>
      <c r="E75" s="215">
        <f t="shared" si="40"/>
        <v>2.8518954213261661E-2</v>
      </c>
      <c r="F75" s="52">
        <f t="shared" si="36"/>
        <v>0.48256455937153586</v>
      </c>
      <c r="H75" s="19">
        <v>966.23</v>
      </c>
      <c r="I75" s="140">
        <v>1343.0440000000003</v>
      </c>
      <c r="J75" s="214">
        <f t="shared" si="41"/>
        <v>2.0447013016293002E-2</v>
      </c>
      <c r="K75" s="215">
        <f t="shared" si="42"/>
        <v>2.1544807367819638E-2</v>
      </c>
      <c r="L75" s="52">
        <f t="shared" si="37"/>
        <v>0.38998375128075125</v>
      </c>
      <c r="N75" s="40">
        <f t="shared" ref="N75" si="44">(H75/B75)*10</f>
        <v>2.1043839608320574</v>
      </c>
      <c r="O75" s="143">
        <f t="shared" ref="O75" si="45">(I75/C75)*10</f>
        <v>1.9729727744553205</v>
      </c>
      <c r="P75" s="52">
        <f t="shared" ref="P75" si="46">(O75-N75)/N75</f>
        <v>-6.244639230417718E-2</v>
      </c>
    </row>
    <row r="76" spans="1:16" ht="20.100000000000001" customHeight="1" x14ac:dyDescent="0.25">
      <c r="A76" s="38" t="s">
        <v>185</v>
      </c>
      <c r="B76" s="19">
        <v>1702.22</v>
      </c>
      <c r="C76" s="140">
        <v>2717.98</v>
      </c>
      <c r="D76" s="247">
        <f t="shared" si="39"/>
        <v>1.0081636487064186E-2</v>
      </c>
      <c r="E76" s="215">
        <f t="shared" si="40"/>
        <v>1.138703627074248E-2</v>
      </c>
      <c r="F76" s="52">
        <f t="shared" si="36"/>
        <v>0.59672662758045369</v>
      </c>
      <c r="H76" s="19">
        <v>699.57999999999993</v>
      </c>
      <c r="I76" s="140">
        <v>1296.0249999999999</v>
      </c>
      <c r="J76" s="214">
        <f t="shared" si="41"/>
        <v>1.4804261268992119E-2</v>
      </c>
      <c r="K76" s="215">
        <f t="shared" si="42"/>
        <v>2.079053922945074E-2</v>
      </c>
      <c r="L76" s="52">
        <f t="shared" si="37"/>
        <v>0.8525758312130135</v>
      </c>
      <c r="N76" s="40">
        <f t="shared" si="38"/>
        <v>4.1098095428323003</v>
      </c>
      <c r="O76" s="143">
        <f t="shared" si="38"/>
        <v>4.7683389870418473</v>
      </c>
      <c r="P76" s="52">
        <f t="shared" si="43"/>
        <v>0.16023356735789696</v>
      </c>
    </row>
    <row r="77" spans="1:16" ht="20.100000000000001" customHeight="1" x14ac:dyDescent="0.25">
      <c r="A77" s="38" t="s">
        <v>198</v>
      </c>
      <c r="B77" s="19">
        <v>3199.9299999999994</v>
      </c>
      <c r="C77" s="140">
        <v>3810.42</v>
      </c>
      <c r="D77" s="247">
        <f t="shared" si="39"/>
        <v>1.8952033840544287E-2</v>
      </c>
      <c r="E77" s="215">
        <f t="shared" si="40"/>
        <v>1.5963837389076654E-2</v>
      </c>
      <c r="F77" s="52">
        <f t="shared" si="36"/>
        <v>0.19078229836277694</v>
      </c>
      <c r="H77" s="19">
        <v>758.54200000000003</v>
      </c>
      <c r="I77" s="140">
        <v>912.86500000000012</v>
      </c>
      <c r="J77" s="214">
        <f t="shared" si="41"/>
        <v>1.6051993984253155E-2</v>
      </c>
      <c r="K77" s="215">
        <f t="shared" si="42"/>
        <v>1.4643973375276367E-2</v>
      </c>
      <c r="L77" s="52">
        <f t="shared" si="37"/>
        <v>0.20344687571683584</v>
      </c>
      <c r="N77" s="40">
        <f t="shared" si="38"/>
        <v>2.3704956045913512</v>
      </c>
      <c r="O77" s="143">
        <f t="shared" si="38"/>
        <v>2.3957070349200356</v>
      </c>
      <c r="P77" s="52">
        <f t="shared" si="43"/>
        <v>1.0635510262011443E-2</v>
      </c>
    </row>
    <row r="78" spans="1:16" ht="20.100000000000001" customHeight="1" x14ac:dyDescent="0.25">
      <c r="A78" s="38" t="s">
        <v>184</v>
      </c>
      <c r="B78" s="19">
        <v>421.34999999999997</v>
      </c>
      <c r="C78" s="140">
        <v>392.78000000000003</v>
      </c>
      <c r="D78" s="247">
        <f t="shared" si="39"/>
        <v>2.495504420007105E-3</v>
      </c>
      <c r="E78" s="215">
        <f t="shared" si="40"/>
        <v>1.6455603449702469E-3</v>
      </c>
      <c r="F78" s="52">
        <f t="shared" si="36"/>
        <v>-6.7805862109884749E-2</v>
      </c>
      <c r="H78" s="19">
        <v>513.95399999999995</v>
      </c>
      <c r="I78" s="140">
        <v>531.88699999999994</v>
      </c>
      <c r="J78" s="214">
        <f t="shared" si="41"/>
        <v>1.0876110375144481E-2</v>
      </c>
      <c r="K78" s="215">
        <f t="shared" si="42"/>
        <v>8.5324106704229193E-3</v>
      </c>
      <c r="L78" s="52">
        <f t="shared" si="37"/>
        <v>3.489222770909458E-2</v>
      </c>
      <c r="N78" s="40">
        <f t="shared" si="38"/>
        <v>12.197792808828765</v>
      </c>
      <c r="O78" s="143">
        <f t="shared" si="38"/>
        <v>13.541600896175973</v>
      </c>
      <c r="P78" s="52">
        <f t="shared" si="43"/>
        <v>0.11016813520349018</v>
      </c>
    </row>
    <row r="79" spans="1:16" ht="20.100000000000001" customHeight="1" x14ac:dyDescent="0.25">
      <c r="A79" s="38" t="s">
        <v>196</v>
      </c>
      <c r="B79" s="19">
        <v>517.30999999999995</v>
      </c>
      <c r="C79" s="140">
        <v>1111.27</v>
      </c>
      <c r="D79" s="247">
        <f t="shared" si="39"/>
        <v>3.0638409671623957E-3</v>
      </c>
      <c r="E79" s="215">
        <f t="shared" si="40"/>
        <v>4.6556898125034015E-3</v>
      </c>
      <c r="F79" s="52">
        <f t="shared" si="36"/>
        <v>1.1481703427345307</v>
      </c>
      <c r="H79" s="19">
        <v>248.09399999999997</v>
      </c>
      <c r="I79" s="140">
        <v>379.33500000000004</v>
      </c>
      <c r="J79" s="214">
        <f t="shared" si="41"/>
        <v>5.250076324751037E-3</v>
      </c>
      <c r="K79" s="215">
        <f t="shared" si="42"/>
        <v>6.0852060713363536E-3</v>
      </c>
      <c r="L79" s="52">
        <f t="shared" si="37"/>
        <v>0.52899707368981153</v>
      </c>
      <c r="N79" s="40">
        <f t="shared" ref="N79:N89" si="47">(H79/B79)*10</f>
        <v>4.7958477508650512</v>
      </c>
      <c r="O79" s="143">
        <f t="shared" ref="O79:O89" si="48">(I79/C79)*10</f>
        <v>3.4135268656582114</v>
      </c>
      <c r="P79" s="52">
        <f t="shared" ref="P79:P89" si="49">(O79-N79)/N79</f>
        <v>-0.28823285413043059</v>
      </c>
    </row>
    <row r="80" spans="1:16" ht="20.100000000000001" customHeight="1" x14ac:dyDescent="0.25">
      <c r="A80" s="38" t="s">
        <v>181</v>
      </c>
      <c r="B80" s="19">
        <v>832.67000000000007</v>
      </c>
      <c r="C80" s="140">
        <v>1132.45</v>
      </c>
      <c r="D80" s="247">
        <f t="shared" si="39"/>
        <v>4.9316047594809937E-3</v>
      </c>
      <c r="E80" s="215">
        <f t="shared" si="40"/>
        <v>4.7444238827372984E-3</v>
      </c>
      <c r="F80" s="52">
        <f t="shared" si="36"/>
        <v>0.36002257797206572</v>
      </c>
      <c r="H80" s="19">
        <v>266.28100000000001</v>
      </c>
      <c r="I80" s="140">
        <v>322.23600000000005</v>
      </c>
      <c r="J80" s="214">
        <f t="shared" si="41"/>
        <v>5.6349431015301913E-3</v>
      </c>
      <c r="K80" s="215">
        <f t="shared" si="42"/>
        <v>5.1692368581943166E-3</v>
      </c>
      <c r="L80" s="52">
        <f t="shared" si="37"/>
        <v>0.21013515797221746</v>
      </c>
      <c r="N80" s="40">
        <f t="shared" si="47"/>
        <v>3.1979175423637214</v>
      </c>
      <c r="O80" s="143">
        <f t="shared" si="48"/>
        <v>2.8454766214843925</v>
      </c>
      <c r="P80" s="52">
        <f t="shared" si="49"/>
        <v>-0.11020950859753073</v>
      </c>
    </row>
    <row r="81" spans="1:16" ht="20.100000000000001" customHeight="1" x14ac:dyDescent="0.25">
      <c r="A81" s="38" t="s">
        <v>201</v>
      </c>
      <c r="B81" s="19">
        <v>1023.0899999999999</v>
      </c>
      <c r="C81" s="140">
        <v>1091.83</v>
      </c>
      <c r="D81" s="247">
        <f t="shared" si="39"/>
        <v>6.0593938935921896E-3</v>
      </c>
      <c r="E81" s="215">
        <f t="shared" si="40"/>
        <v>4.5742455100790886E-3</v>
      </c>
      <c r="F81" s="52">
        <f t="shared" si="36"/>
        <v>6.7188614882366174E-2</v>
      </c>
      <c r="H81" s="19">
        <v>259.262</v>
      </c>
      <c r="I81" s="140">
        <v>286.14800000000002</v>
      </c>
      <c r="J81" s="214">
        <f t="shared" si="41"/>
        <v>5.4864095387538742E-3</v>
      </c>
      <c r="K81" s="215">
        <f t="shared" si="42"/>
        <v>4.5903213436691969E-3</v>
      </c>
      <c r="L81" s="52">
        <f t="shared" si="37"/>
        <v>0.10370204657836483</v>
      </c>
      <c r="N81" s="40">
        <f t="shared" si="47"/>
        <v>2.5341074587768428</v>
      </c>
      <c r="O81" s="143">
        <f t="shared" si="48"/>
        <v>2.6208109321048152</v>
      </c>
      <c r="P81" s="52">
        <f t="shared" si="49"/>
        <v>3.4214600106114747E-2</v>
      </c>
    </row>
    <row r="82" spans="1:16" ht="20.100000000000001" customHeight="1" x14ac:dyDescent="0.25">
      <c r="A82" s="38" t="s">
        <v>200</v>
      </c>
      <c r="B82" s="19">
        <v>1256.2200000000003</v>
      </c>
      <c r="C82" s="140">
        <v>911.9799999999999</v>
      </c>
      <c r="D82" s="247">
        <f t="shared" si="39"/>
        <v>7.4401389877805299E-3</v>
      </c>
      <c r="E82" s="215">
        <f t="shared" si="40"/>
        <v>3.8207600270023052E-3</v>
      </c>
      <c r="F82" s="52">
        <f t="shared" si="36"/>
        <v>-0.27402843450987907</v>
      </c>
      <c r="H82" s="19">
        <v>399.99299999999994</v>
      </c>
      <c r="I82" s="140">
        <v>283.85699999999997</v>
      </c>
      <c r="J82" s="214">
        <f t="shared" si="41"/>
        <v>8.4645085305011074E-3</v>
      </c>
      <c r="K82" s="215">
        <f t="shared" si="42"/>
        <v>4.5535696410595461E-3</v>
      </c>
      <c r="L82" s="52">
        <f t="shared" si="37"/>
        <v>-0.29034508103891815</v>
      </c>
      <c r="N82" s="40">
        <f t="shared" si="47"/>
        <v>3.18409991880403</v>
      </c>
      <c r="O82" s="143">
        <f t="shared" si="48"/>
        <v>3.1125353626176011</v>
      </c>
      <c r="P82" s="52">
        <f t="shared" si="49"/>
        <v>-2.2475600016129211E-2</v>
      </c>
    </row>
    <row r="83" spans="1:16" ht="20.100000000000001" customHeight="1" x14ac:dyDescent="0.25">
      <c r="A83" s="38" t="s">
        <v>202</v>
      </c>
      <c r="B83" s="19">
        <v>685.49</v>
      </c>
      <c r="C83" s="140">
        <v>1340.75</v>
      </c>
      <c r="D83" s="247">
        <f t="shared" si="39"/>
        <v>4.0599105847173864E-3</v>
      </c>
      <c r="E83" s="215">
        <f t="shared" si="40"/>
        <v>5.6171012590225024E-3</v>
      </c>
      <c r="F83" s="52">
        <f t="shared" si="36"/>
        <v>0.95590015901034298</v>
      </c>
      <c r="H83" s="19">
        <v>137.214</v>
      </c>
      <c r="I83" s="140">
        <v>264.56299999999999</v>
      </c>
      <c r="J83" s="214">
        <f t="shared" si="41"/>
        <v>2.9036734980466637E-3</v>
      </c>
      <c r="K83" s="215">
        <f t="shared" si="42"/>
        <v>4.2440596671832536E-3</v>
      </c>
      <c r="L83" s="52">
        <f t="shared" si="37"/>
        <v>0.92810500386257955</v>
      </c>
      <c r="N83" s="40">
        <f t="shared" si="47"/>
        <v>2.0016922201636786</v>
      </c>
      <c r="O83" s="143">
        <f t="shared" si="48"/>
        <v>1.9732463173596868</v>
      </c>
      <c r="P83" s="52">
        <f t="shared" si="49"/>
        <v>-1.4210927393056369E-2</v>
      </c>
    </row>
    <row r="84" spans="1:16" ht="20.100000000000001" customHeight="1" x14ac:dyDescent="0.25">
      <c r="A84" s="38" t="s">
        <v>192</v>
      </c>
      <c r="B84" s="19">
        <v>416.08</v>
      </c>
      <c r="C84" s="140">
        <v>589.77</v>
      </c>
      <c r="D84" s="247">
        <f t="shared" si="39"/>
        <v>2.4642921065066012E-3</v>
      </c>
      <c r="E84" s="215">
        <f t="shared" si="40"/>
        <v>2.4708542304931573E-3</v>
      </c>
      <c r="F84" s="52">
        <f t="shared" si="36"/>
        <v>0.41744376081522783</v>
      </c>
      <c r="H84" s="19">
        <v>138.55799999999999</v>
      </c>
      <c r="I84" s="140">
        <v>184.38200000000001</v>
      </c>
      <c r="J84" s="214">
        <f t="shared" si="41"/>
        <v>2.9321147444309587E-3</v>
      </c>
      <c r="K84" s="215">
        <f t="shared" si="42"/>
        <v>2.9578142429386675E-3</v>
      </c>
      <c r="L84" s="52">
        <f t="shared" si="37"/>
        <v>0.33072070901716261</v>
      </c>
      <c r="N84" s="40">
        <f t="shared" si="47"/>
        <v>3.3300807537012114</v>
      </c>
      <c r="O84" s="143">
        <f t="shared" si="48"/>
        <v>3.126337385760551</v>
      </c>
      <c r="P84" s="52">
        <f t="shared" si="49"/>
        <v>-6.1182710873966116E-2</v>
      </c>
    </row>
    <row r="85" spans="1:16" ht="20.100000000000001" customHeight="1" x14ac:dyDescent="0.25">
      <c r="A85" s="38" t="s">
        <v>188</v>
      </c>
      <c r="B85" s="19">
        <v>697.3599999999999</v>
      </c>
      <c r="C85" s="140">
        <v>609.84999999999991</v>
      </c>
      <c r="D85" s="247">
        <f t="shared" si="39"/>
        <v>4.1302123230951811E-3</v>
      </c>
      <c r="E85" s="215">
        <f t="shared" si="40"/>
        <v>2.5549798268244433E-3</v>
      </c>
      <c r="F85" s="52">
        <f t="shared" si="36"/>
        <v>-0.12548755305724446</v>
      </c>
      <c r="H85" s="19">
        <v>163.92600000000002</v>
      </c>
      <c r="I85" s="140">
        <v>179.80100000000004</v>
      </c>
      <c r="J85" s="214">
        <f t="shared" si="41"/>
        <v>3.468943269934536E-3</v>
      </c>
      <c r="K85" s="215">
        <f t="shared" si="42"/>
        <v>2.8843268794926592E-3</v>
      </c>
      <c r="L85" s="52">
        <f t="shared" si="37"/>
        <v>9.6842477703354121E-2</v>
      </c>
      <c r="N85" s="40">
        <f t="shared" si="47"/>
        <v>2.3506653665251811</v>
      </c>
      <c r="O85" s="143">
        <f t="shared" si="48"/>
        <v>2.9482823645158658</v>
      </c>
      <c r="P85" s="52">
        <f t="shared" si="49"/>
        <v>0.25423312331099629</v>
      </c>
    </row>
    <row r="86" spans="1:16" ht="20.100000000000001" customHeight="1" x14ac:dyDescent="0.25">
      <c r="A86" s="38" t="s">
        <v>191</v>
      </c>
      <c r="B86" s="19">
        <v>491.87</v>
      </c>
      <c r="C86" s="140">
        <v>654.58000000000004</v>
      </c>
      <c r="D86" s="247">
        <f t="shared" si="39"/>
        <v>2.9131690021808351E-3</v>
      </c>
      <c r="E86" s="215">
        <f t="shared" si="40"/>
        <v>2.7423771337914968E-3</v>
      </c>
      <c r="F86" s="52">
        <f t="shared" si="36"/>
        <v>0.33079878829772102</v>
      </c>
      <c r="H86" s="19">
        <v>120.666</v>
      </c>
      <c r="I86" s="140">
        <v>169.571</v>
      </c>
      <c r="J86" s="214">
        <f t="shared" si="41"/>
        <v>2.5534906519400257E-3</v>
      </c>
      <c r="K86" s="215">
        <f t="shared" si="42"/>
        <v>2.7202195387258667E-3</v>
      </c>
      <c r="L86" s="52">
        <f t="shared" si="37"/>
        <v>0.40529229443256592</v>
      </c>
      <c r="N86" s="40">
        <f t="shared" si="47"/>
        <v>2.4532091812877383</v>
      </c>
      <c r="O86" s="143">
        <f t="shared" si="48"/>
        <v>2.5905313330685327</v>
      </c>
      <c r="P86" s="52">
        <f t="shared" si="49"/>
        <v>5.5976535889496054E-2</v>
      </c>
    </row>
    <row r="87" spans="1:16" ht="20.100000000000001" customHeight="1" x14ac:dyDescent="0.25">
      <c r="A87" s="38" t="s">
        <v>190</v>
      </c>
      <c r="B87" s="19">
        <v>313.87</v>
      </c>
      <c r="C87" s="140">
        <v>297.19</v>
      </c>
      <c r="D87" s="247">
        <f t="shared" si="39"/>
        <v>1.8589390585205415E-3</v>
      </c>
      <c r="E87" s="215">
        <f t="shared" si="40"/>
        <v>1.2450839628334121E-3</v>
      </c>
      <c r="F87" s="52">
        <f t="shared" si="36"/>
        <v>-5.3143020995953763E-2</v>
      </c>
      <c r="H87" s="19">
        <v>119.4</v>
      </c>
      <c r="I87" s="140">
        <v>156.99299999999999</v>
      </c>
      <c r="J87" s="214">
        <f t="shared" si="41"/>
        <v>2.5267000136048189E-3</v>
      </c>
      <c r="K87" s="215">
        <f t="shared" si="42"/>
        <v>2.5184461142718387E-3</v>
      </c>
      <c r="L87" s="52">
        <f t="shared" si="37"/>
        <v>0.31484924623115568</v>
      </c>
      <c r="N87" s="40">
        <f t="shared" si="47"/>
        <v>3.8041227259693504</v>
      </c>
      <c r="O87" s="143">
        <f t="shared" si="48"/>
        <v>5.2825801675695683</v>
      </c>
      <c r="P87" s="52">
        <f t="shared" si="49"/>
        <v>0.38864609480323314</v>
      </c>
    </row>
    <row r="88" spans="1:16" ht="20.100000000000001" customHeight="1" x14ac:dyDescent="0.25">
      <c r="A88" s="38" t="s">
        <v>193</v>
      </c>
      <c r="B88" s="19">
        <v>603.33000000000004</v>
      </c>
      <c r="C88" s="140">
        <v>461.11</v>
      </c>
      <c r="D88" s="247">
        <f t="shared" si="39"/>
        <v>3.5733064713964328E-3</v>
      </c>
      <c r="E88" s="215">
        <f t="shared" si="40"/>
        <v>1.9318303647569391E-3</v>
      </c>
      <c r="F88" s="52">
        <f t="shared" si="36"/>
        <v>-0.23572505925447104</v>
      </c>
      <c r="H88" s="19">
        <v>191.22699999999998</v>
      </c>
      <c r="I88" s="140">
        <v>147.589</v>
      </c>
      <c r="J88" s="214">
        <f t="shared" si="41"/>
        <v>4.0466772487571913E-3</v>
      </c>
      <c r="K88" s="215">
        <f t="shared" si="42"/>
        <v>2.3675892782434021E-3</v>
      </c>
      <c r="L88" s="52">
        <f t="shared" si="37"/>
        <v>-0.22819999267885802</v>
      </c>
      <c r="N88" s="40">
        <f t="shared" si="47"/>
        <v>3.1695257984850738</v>
      </c>
      <c r="O88" s="143">
        <f t="shared" si="48"/>
        <v>3.2007330138144914</v>
      </c>
      <c r="P88" s="52">
        <f t="shared" si="49"/>
        <v>9.8460202924783285E-3</v>
      </c>
    </row>
    <row r="89" spans="1:16" ht="20.100000000000001" customHeight="1" x14ac:dyDescent="0.25">
      <c r="A89" s="38" t="s">
        <v>194</v>
      </c>
      <c r="B89" s="19">
        <v>417.88</v>
      </c>
      <c r="C89" s="140">
        <v>373.35</v>
      </c>
      <c r="D89" s="247">
        <f t="shared" si="39"/>
        <v>2.4749528587458625E-3</v>
      </c>
      <c r="E89" s="215">
        <f t="shared" si="40"/>
        <v>1.5641579377632304E-3</v>
      </c>
      <c r="F89" s="52">
        <f t="shared" si="36"/>
        <v>-0.10656169235187128</v>
      </c>
      <c r="H89" s="19">
        <v>142.24299999999999</v>
      </c>
      <c r="I89" s="140">
        <v>136.42599999999999</v>
      </c>
      <c r="J89" s="214">
        <f t="shared" si="41"/>
        <v>3.0100953939295664E-3</v>
      </c>
      <c r="K89" s="215">
        <f t="shared" si="42"/>
        <v>2.1885149629961198E-3</v>
      </c>
      <c r="L89" s="52">
        <f t="shared" si="37"/>
        <v>-4.0894806774322869E-2</v>
      </c>
      <c r="N89" s="40">
        <f t="shared" si="47"/>
        <v>3.4039197855843781</v>
      </c>
      <c r="O89" s="143">
        <f t="shared" si="48"/>
        <v>3.6541047274675229</v>
      </c>
      <c r="P89" s="52">
        <f t="shared" si="49"/>
        <v>7.349907096597269E-2</v>
      </c>
    </row>
    <row r="90" spans="1:16" ht="20.100000000000001" customHeight="1" x14ac:dyDescent="0.25">
      <c r="A90" s="38" t="s">
        <v>236</v>
      </c>
      <c r="B90" s="19">
        <v>501.16999999999996</v>
      </c>
      <c r="C90" s="140">
        <v>444.82999999999993</v>
      </c>
      <c r="D90" s="247">
        <f t="shared" si="39"/>
        <v>2.9682495554170189E-3</v>
      </c>
      <c r="E90" s="215">
        <f t="shared" si="40"/>
        <v>1.8636249509983063E-3</v>
      </c>
      <c r="F90" s="52">
        <f t="shared" si="36"/>
        <v>-0.11241694435022055</v>
      </c>
      <c r="H90" s="19">
        <v>130.31899999999999</v>
      </c>
      <c r="I90" s="140">
        <v>121.23200000000001</v>
      </c>
      <c r="J90" s="214">
        <f t="shared" si="41"/>
        <v>2.7577639788355641E-3</v>
      </c>
      <c r="K90" s="215">
        <f t="shared" si="42"/>
        <v>1.9447762596128721E-3</v>
      </c>
      <c r="L90" s="52">
        <f t="shared" si="37"/>
        <v>-6.9728896016697309E-2</v>
      </c>
      <c r="N90" s="40">
        <f t="shared" ref="N90:N94" si="50">(H90/B90)*10</f>
        <v>2.6002953089769938</v>
      </c>
      <c r="O90" s="143">
        <f t="shared" ref="O90:O94" si="51">(I90/C90)*10</f>
        <v>2.7253557538835067</v>
      </c>
      <c r="P90" s="52">
        <f t="shared" ref="P90:P94" si="52">(O90-N90)/N90</f>
        <v>4.8094708502825434E-2</v>
      </c>
    </row>
    <row r="91" spans="1:16" ht="20.100000000000001" customHeight="1" x14ac:dyDescent="0.25">
      <c r="A91" s="38" t="s">
        <v>187</v>
      </c>
      <c r="B91" s="19">
        <v>212.01</v>
      </c>
      <c r="C91" s="140">
        <v>399.92</v>
      </c>
      <c r="D91" s="247">
        <f t="shared" si="39"/>
        <v>1.2556589345810048E-3</v>
      </c>
      <c r="E91" s="215">
        <f t="shared" si="40"/>
        <v>1.6754735301199174E-3</v>
      </c>
      <c r="F91" s="52">
        <f t="shared" si="36"/>
        <v>0.88632611669260897</v>
      </c>
      <c r="H91" s="19">
        <v>57.310999999999993</v>
      </c>
      <c r="I91" s="140">
        <v>108.87899999999999</v>
      </c>
      <c r="J91" s="214">
        <f t="shared" si="41"/>
        <v>1.2127948448886578E-3</v>
      </c>
      <c r="K91" s="215">
        <f t="shared" si="42"/>
        <v>1.7466122341493159E-3</v>
      </c>
      <c r="L91" s="52">
        <f t="shared" si="37"/>
        <v>0.89979236097782278</v>
      </c>
      <c r="N91" s="40">
        <f t="shared" si="50"/>
        <v>2.703221546153483</v>
      </c>
      <c r="O91" s="143">
        <f t="shared" si="51"/>
        <v>2.7225195039007799</v>
      </c>
      <c r="P91" s="52">
        <f t="shared" si="52"/>
        <v>7.1388739020509526E-3</v>
      </c>
    </row>
    <row r="92" spans="1:16" ht="20.100000000000001" customHeight="1" x14ac:dyDescent="0.25">
      <c r="A92" s="38" t="s">
        <v>199</v>
      </c>
      <c r="B92" s="19">
        <v>433.05999999999995</v>
      </c>
      <c r="C92" s="140">
        <v>410.27</v>
      </c>
      <c r="D92" s="247">
        <f t="shared" si="39"/>
        <v>2.5648585359636334E-3</v>
      </c>
      <c r="E92" s="215">
        <f t="shared" si="40"/>
        <v>1.7188350800217504E-3</v>
      </c>
      <c r="F92" s="52">
        <f t="shared" si="36"/>
        <v>-5.2625502239874306E-2</v>
      </c>
      <c r="H92" s="19">
        <v>79.336999999999989</v>
      </c>
      <c r="I92" s="140">
        <v>84.921999999999997</v>
      </c>
      <c r="J92" s="214">
        <f t="shared" si="41"/>
        <v>1.6789011639812856E-3</v>
      </c>
      <c r="K92" s="215">
        <f t="shared" si="42"/>
        <v>1.3622994714171529E-3</v>
      </c>
      <c r="L92" s="52">
        <f t="shared" si="37"/>
        <v>7.0395906071568232E-2</v>
      </c>
      <c r="N92" s="40">
        <f t="shared" si="50"/>
        <v>1.8320094213272986</v>
      </c>
      <c r="O92" s="143">
        <f t="shared" si="51"/>
        <v>2.069905184390767</v>
      </c>
      <c r="P92" s="52">
        <f t="shared" si="52"/>
        <v>0.12985509806555029</v>
      </c>
    </row>
    <row r="93" spans="1:16" ht="20.100000000000001" customHeight="1" x14ac:dyDescent="0.25">
      <c r="A93" s="38" t="s">
        <v>232</v>
      </c>
      <c r="B93" s="19">
        <v>122.31</v>
      </c>
      <c r="C93" s="140">
        <v>271.72000000000003</v>
      </c>
      <c r="D93" s="247">
        <f t="shared" si="39"/>
        <v>7.243981146578119E-4</v>
      </c>
      <c r="E93" s="215">
        <f t="shared" si="40"/>
        <v>1.1383768443793357E-3</v>
      </c>
      <c r="F93" s="52">
        <f t="shared" si="36"/>
        <v>1.2215681465129591</v>
      </c>
      <c r="H93" s="19">
        <v>31.112000000000002</v>
      </c>
      <c r="I93" s="140">
        <v>72.558999999999997</v>
      </c>
      <c r="J93" s="214">
        <f t="shared" si="41"/>
        <v>6.583809951697917E-4</v>
      </c>
      <c r="K93" s="215">
        <f t="shared" si="42"/>
        <v>1.1639750282206873E-3</v>
      </c>
      <c r="L93" s="52">
        <f t="shared" si="37"/>
        <v>1.3321869375160706</v>
      </c>
      <c r="N93" s="40">
        <f t="shared" si="50"/>
        <v>2.5437004333251574</v>
      </c>
      <c r="O93" s="143">
        <f t="shared" si="51"/>
        <v>2.6703591932872071</v>
      </c>
      <c r="P93" s="52">
        <f t="shared" si="52"/>
        <v>4.9793111760601361E-2</v>
      </c>
    </row>
    <row r="94" spans="1:16" ht="20.100000000000001" customHeight="1" x14ac:dyDescent="0.25">
      <c r="A94" s="38" t="s">
        <v>241</v>
      </c>
      <c r="B94" s="19">
        <v>103.56</v>
      </c>
      <c r="C94" s="140">
        <v>297.45</v>
      </c>
      <c r="D94" s="247">
        <f t="shared" si="39"/>
        <v>6.1334861216550567E-4</v>
      </c>
      <c r="E94" s="215">
        <f t="shared" si="40"/>
        <v>1.2461732384831201E-3</v>
      </c>
      <c r="F94" s="52">
        <f t="shared" si="36"/>
        <v>1.8722479721900347</v>
      </c>
      <c r="H94" s="19">
        <v>22.341999999999999</v>
      </c>
      <c r="I94" s="140">
        <v>65.385000000000005</v>
      </c>
      <c r="J94" s="214">
        <f t="shared" si="41"/>
        <v>4.7279339785560187E-4</v>
      </c>
      <c r="K94" s="215">
        <f t="shared" si="42"/>
        <v>1.0488913466311504E-3</v>
      </c>
      <c r="L94" s="52">
        <f t="shared" si="37"/>
        <v>1.926550890699132</v>
      </c>
      <c r="N94" s="40">
        <f t="shared" si="50"/>
        <v>2.1573966782541518</v>
      </c>
      <c r="O94" s="143">
        <f t="shared" si="51"/>
        <v>2.1981845688350985</v>
      </c>
      <c r="P94" s="52">
        <f t="shared" si="52"/>
        <v>1.8906069056319211E-2</v>
      </c>
    </row>
    <row r="95" spans="1:16" ht="20.100000000000001" customHeight="1" thickBot="1" x14ac:dyDescent="0.3">
      <c r="A95" s="8" t="s">
        <v>17</v>
      </c>
      <c r="B95" s="19">
        <f>B96-SUM(B68:B94)</f>
        <v>4883.2299999999814</v>
      </c>
      <c r="C95" s="140">
        <f>C96-SUM(C68:C94)</f>
        <v>2602.6000000000058</v>
      </c>
      <c r="D95" s="247">
        <f t="shared" si="39"/>
        <v>2.8921613976293462E-2</v>
      </c>
      <c r="E95" s="215">
        <f t="shared" si="40"/>
        <v>1.0903649253575981E-2</v>
      </c>
      <c r="F95" s="52">
        <f>(C95-B95)/B95</f>
        <v>-0.4670330908026008</v>
      </c>
      <c r="H95" s="19">
        <f>H96-SUM(H68:H94)</f>
        <v>1192.5359999999928</v>
      </c>
      <c r="I95" s="140">
        <f>I96-SUM(I68:I94)</f>
        <v>896.17799999999261</v>
      </c>
      <c r="J95" s="214">
        <f t="shared" si="41"/>
        <v>2.5236019492665143E-2</v>
      </c>
      <c r="K95" s="215">
        <f t="shared" si="42"/>
        <v>1.4376284304369555E-2</v>
      </c>
      <c r="L95" s="52">
        <f t="shared" si="37"/>
        <v>-0.24851073678279059</v>
      </c>
      <c r="N95" s="40">
        <f t="shared" si="38"/>
        <v>2.4421049182610637</v>
      </c>
      <c r="O95" s="143">
        <f t="shared" si="38"/>
        <v>3.4433950664719539</v>
      </c>
      <c r="P95" s="52">
        <f>(O95-N95)/N95</f>
        <v>0.41001110997469897</v>
      </c>
    </row>
    <row r="96" spans="1:16" ht="26.25" customHeight="1" thickBot="1" x14ac:dyDescent="0.3">
      <c r="A96" s="12" t="s">
        <v>18</v>
      </c>
      <c r="B96" s="17">
        <v>168843.61999999997</v>
      </c>
      <c r="C96" s="145">
        <v>238690.72999999998</v>
      </c>
      <c r="D96" s="243">
        <f>SUM(D68:D95)</f>
        <v>1.0000000000000002</v>
      </c>
      <c r="E96" s="244">
        <f>SUM(E68:E95)</f>
        <v>1.0000000000000002</v>
      </c>
      <c r="F96" s="57">
        <f>(C96-B96)/B96</f>
        <v>0.41367929685468735</v>
      </c>
      <c r="G96" s="1"/>
      <c r="H96" s="17">
        <v>47255.313000000009</v>
      </c>
      <c r="I96" s="145">
        <v>62337.248000000014</v>
      </c>
      <c r="J96" s="255">
        <f t="shared" si="41"/>
        <v>1</v>
      </c>
      <c r="K96" s="244">
        <f t="shared" si="42"/>
        <v>1</v>
      </c>
      <c r="L96" s="57">
        <f t="shared" si="37"/>
        <v>0.31915850393372702</v>
      </c>
      <c r="M96" s="1"/>
      <c r="N96" s="37">
        <f t="shared" si="38"/>
        <v>2.7987621326763796</v>
      </c>
      <c r="O96" s="150">
        <f t="shared" si="38"/>
        <v>2.6116325506231441</v>
      </c>
      <c r="P96" s="57">
        <f>(O96-N96)/N96</f>
        <v>-6.6861552780224515E-2</v>
      </c>
    </row>
    <row r="98" spans="3:9" x14ac:dyDescent="0.25">
      <c r="C98" s="2"/>
      <c r="D98" s="2"/>
      <c r="E98" s="2"/>
      <c r="F98" s="2"/>
      <c r="G98" s="2"/>
      <c r="H98" s="2"/>
      <c r="I98" s="2"/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137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13</v>
      </c>
      <c r="H4" s="359"/>
      <c r="I4" s="130" t="s">
        <v>0</v>
      </c>
      <c r="K4" s="361" t="s">
        <v>19</v>
      </c>
      <c r="L4" s="359"/>
      <c r="M4" s="370" t="s">
        <v>13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209</v>
      </c>
      <c r="F5" s="357"/>
      <c r="G5" s="362" t="str">
        <f>E5</f>
        <v>jan-out</v>
      </c>
      <c r="H5" s="362"/>
      <c r="I5" s="131" t="s">
        <v>149</v>
      </c>
      <c r="K5" s="356" t="str">
        <f>E5</f>
        <v>jan-out</v>
      </c>
      <c r="L5" s="362"/>
      <c r="M5" s="363" t="str">
        <f>E5</f>
        <v>jan-out</v>
      </c>
      <c r="N5" s="364"/>
      <c r="O5" s="131" t="str">
        <f>I5</f>
        <v>2024/2023</v>
      </c>
      <c r="Q5" s="356" t="str">
        <f>E5</f>
        <v>jan-out</v>
      </c>
      <c r="R5" s="357"/>
      <c r="S5" s="131" t="str">
        <f>I5</f>
        <v>2024/2023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243751.08999999991</v>
      </c>
      <c r="F7" s="145">
        <v>245172.57999999996</v>
      </c>
      <c r="G7" s="243">
        <f>E7/E15</f>
        <v>0.39029622093751265</v>
      </c>
      <c r="H7" s="244">
        <f>F7/F15</f>
        <v>0.37099978873950529</v>
      </c>
      <c r="I7" s="164">
        <f t="shared" ref="I7:I18" si="0">(F7-E7)/E7</f>
        <v>5.8317277678637232E-3</v>
      </c>
      <c r="J7" s="1"/>
      <c r="K7" s="17">
        <v>57968.467999999993</v>
      </c>
      <c r="L7" s="145">
        <v>57627.923000000003</v>
      </c>
      <c r="M7" s="243">
        <f>K7/K15</f>
        <v>0.36240424416656275</v>
      </c>
      <c r="N7" s="244">
        <f>L7/L15</f>
        <v>0.3430708154462106</v>
      </c>
      <c r="O7" s="164">
        <f t="shared" ref="O7:O18" si="1">(L7-K7)/K7</f>
        <v>-5.8746593061591865E-3</v>
      </c>
      <c r="P7" s="1"/>
      <c r="Q7" s="187">
        <f t="shared" ref="Q7:Q18" si="2">(K7/E7)*10</f>
        <v>2.3781829242281551</v>
      </c>
      <c r="R7" s="188">
        <f t="shared" ref="R7:R18" si="3">(L7/F7)*10</f>
        <v>2.3505044079562247</v>
      </c>
      <c r="S7" s="55">
        <f>(R7-Q7)/Q7</f>
        <v>-1.1638514426266658E-2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178800.63999999996</v>
      </c>
      <c r="F8" s="181">
        <v>179889.82999999996</v>
      </c>
      <c r="G8" s="245">
        <f>E8/E7</f>
        <v>0.73353780694888393</v>
      </c>
      <c r="H8" s="246">
        <f>F8/F7</f>
        <v>0.73372736053925769</v>
      </c>
      <c r="I8" s="206">
        <f t="shared" si="0"/>
        <v>6.0916448621213138E-3</v>
      </c>
      <c r="K8" s="180">
        <v>46186.061999999991</v>
      </c>
      <c r="L8" s="181">
        <v>45924.168999999994</v>
      </c>
      <c r="M8" s="250">
        <f>K8/K7</f>
        <v>0.7967445680986428</v>
      </c>
      <c r="N8" s="246">
        <f>L8/L7</f>
        <v>0.79690828003639824</v>
      </c>
      <c r="O8" s="207">
        <f t="shared" si="1"/>
        <v>-5.6703903441691229E-3</v>
      </c>
      <c r="Q8" s="189">
        <f t="shared" si="2"/>
        <v>2.5831038412390472</v>
      </c>
      <c r="R8" s="190">
        <f t="shared" si="3"/>
        <v>2.5529052420584315</v>
      </c>
      <c r="S8" s="182">
        <f t="shared" ref="S8:S18" si="4">(R8-Q8)/Q8</f>
        <v>-1.1690818889468362E-2</v>
      </c>
    </row>
    <row r="9" spans="1:19" ht="24" customHeight="1" x14ac:dyDescent="0.25">
      <c r="A9" s="8"/>
      <c r="B9" t="s">
        <v>37</v>
      </c>
      <c r="E9" s="19">
        <v>60039.829999999973</v>
      </c>
      <c r="F9" s="140">
        <v>58101.94</v>
      </c>
      <c r="G9" s="247">
        <f>E9/E7</f>
        <v>0.2463161498067557</v>
      </c>
      <c r="H9" s="215">
        <f>F9/F7</f>
        <v>0.23698384215722659</v>
      </c>
      <c r="I9" s="182">
        <f t="shared" si="0"/>
        <v>-3.2276740290569962E-2</v>
      </c>
      <c r="K9" s="19">
        <v>10692.26</v>
      </c>
      <c r="L9" s="140">
        <v>10315.984000000009</v>
      </c>
      <c r="M9" s="247">
        <f>K9/K7</f>
        <v>0.1844495873170221</v>
      </c>
      <c r="N9" s="215">
        <f>L9/L7</f>
        <v>0.17901016491606003</v>
      </c>
      <c r="O9" s="182">
        <f t="shared" si="1"/>
        <v>-3.5191437544540696E-2</v>
      </c>
      <c r="Q9" s="189">
        <f t="shared" si="2"/>
        <v>1.7808611383476611</v>
      </c>
      <c r="R9" s="190">
        <f t="shared" si="3"/>
        <v>1.7754973413968635</v>
      </c>
      <c r="S9" s="182">
        <f t="shared" si="4"/>
        <v>-3.0119119538844466E-3</v>
      </c>
    </row>
    <row r="10" spans="1:19" ht="24" customHeight="1" thickBot="1" x14ac:dyDescent="0.3">
      <c r="A10" s="8"/>
      <c r="B10" t="s">
        <v>36</v>
      </c>
      <c r="E10" s="19">
        <v>4910.6200000000008</v>
      </c>
      <c r="F10" s="140">
        <v>7180.8099999999977</v>
      </c>
      <c r="G10" s="247">
        <f>E10/E7</f>
        <v>2.0146043244360479E-2</v>
      </c>
      <c r="H10" s="215">
        <f>F10/F7</f>
        <v>2.9288797303515749E-2</v>
      </c>
      <c r="I10" s="186">
        <f t="shared" si="0"/>
        <v>0.4623021125641969</v>
      </c>
      <c r="K10" s="19">
        <v>1090.1460000000002</v>
      </c>
      <c r="L10" s="140">
        <v>1387.77</v>
      </c>
      <c r="M10" s="247">
        <f>K10/K7</f>
        <v>1.8805844584335062E-2</v>
      </c>
      <c r="N10" s="215">
        <f>L10/L7</f>
        <v>2.4081555047541794E-2</v>
      </c>
      <c r="O10" s="209">
        <f t="shared" si="1"/>
        <v>0.2730129725743155</v>
      </c>
      <c r="Q10" s="189">
        <f t="shared" si="2"/>
        <v>2.219976296272161</v>
      </c>
      <c r="R10" s="190">
        <f t="shared" si="3"/>
        <v>1.9326092738841447</v>
      </c>
      <c r="S10" s="182">
        <f t="shared" si="4"/>
        <v>-0.12944598682002598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380777.34999999963</v>
      </c>
      <c r="F11" s="145">
        <v>415670.33000000025</v>
      </c>
      <c r="G11" s="243">
        <f>E11/E15</f>
        <v>0.60970377906248741</v>
      </c>
      <c r="H11" s="244">
        <f>F11/F15</f>
        <v>0.62900021126049477</v>
      </c>
      <c r="I11" s="164">
        <f t="shared" si="0"/>
        <v>9.1636175313475593E-2</v>
      </c>
      <c r="J11" s="1"/>
      <c r="K11" s="17">
        <v>101986.80000000002</v>
      </c>
      <c r="L11" s="145">
        <v>110348.83400000009</v>
      </c>
      <c r="M11" s="243">
        <f>K11/K15</f>
        <v>0.63759575583343708</v>
      </c>
      <c r="N11" s="244">
        <f>L11/L15</f>
        <v>0.65692918455378935</v>
      </c>
      <c r="O11" s="164">
        <f t="shared" si="1"/>
        <v>8.1991336133696427E-2</v>
      </c>
      <c r="Q11" s="191">
        <f t="shared" si="2"/>
        <v>2.6783841003147932</v>
      </c>
      <c r="R11" s="192">
        <f t="shared" si="3"/>
        <v>2.6547200037106333</v>
      </c>
      <c r="S11" s="57">
        <f t="shared" si="4"/>
        <v>-8.8352139640384842E-3</v>
      </c>
    </row>
    <row r="12" spans="1:19" s="3" customFormat="1" ht="24" customHeight="1" x14ac:dyDescent="0.25">
      <c r="A12" s="46"/>
      <c r="B12" s="3" t="s">
        <v>33</v>
      </c>
      <c r="E12" s="31">
        <v>336655.86999999965</v>
      </c>
      <c r="F12" s="141">
        <v>371279.52000000019</v>
      </c>
      <c r="G12" s="247">
        <f>E12/E11</f>
        <v>0.88412787682880811</v>
      </c>
      <c r="H12" s="215">
        <f>F12/F11</f>
        <v>0.89320669098513716</v>
      </c>
      <c r="I12" s="206">
        <f t="shared" si="0"/>
        <v>0.10284582294673959</v>
      </c>
      <c r="K12" s="31">
        <v>94913.128000000012</v>
      </c>
      <c r="L12" s="141">
        <v>103159.88900000008</v>
      </c>
      <c r="M12" s="247">
        <f>K12/K11</f>
        <v>0.93064129867786805</v>
      </c>
      <c r="N12" s="215">
        <f>L12/L11</f>
        <v>0.93485255131921008</v>
      </c>
      <c r="O12" s="206">
        <f t="shared" si="1"/>
        <v>8.688746408189256E-2</v>
      </c>
      <c r="Q12" s="189">
        <f t="shared" si="2"/>
        <v>2.8192922345301779</v>
      </c>
      <c r="R12" s="190">
        <f t="shared" si="3"/>
        <v>2.778496616242125</v>
      </c>
      <c r="S12" s="182">
        <f t="shared" si="4"/>
        <v>-1.4470163038934237E-2</v>
      </c>
    </row>
    <row r="13" spans="1:19" ht="24" customHeight="1" x14ac:dyDescent="0.25">
      <c r="A13" s="8"/>
      <c r="B13" s="3" t="s">
        <v>37</v>
      </c>
      <c r="D13" s="3"/>
      <c r="E13" s="19">
        <v>40591.249999999993</v>
      </c>
      <c r="F13" s="140">
        <v>41845.290000000023</v>
      </c>
      <c r="G13" s="247">
        <f>E13/E11</f>
        <v>0.10660100975018612</v>
      </c>
      <c r="H13" s="215">
        <f>F13/F11</f>
        <v>0.10066941751652084</v>
      </c>
      <c r="I13" s="182">
        <f t="shared" si="0"/>
        <v>3.0894342992640784E-2</v>
      </c>
      <c r="K13" s="19">
        <v>6743.6080000000029</v>
      </c>
      <c r="L13" s="140">
        <v>6810.2200000000012</v>
      </c>
      <c r="M13" s="247">
        <f>K13/K11</f>
        <v>6.6122360932983501E-2</v>
      </c>
      <c r="N13" s="215">
        <f>L13/L11</f>
        <v>6.171537798034183E-2</v>
      </c>
      <c r="O13" s="182">
        <f t="shared" si="1"/>
        <v>9.8777983536406967E-3</v>
      </c>
      <c r="Q13" s="189">
        <f t="shared" si="2"/>
        <v>1.6613452406614737</v>
      </c>
      <c r="R13" s="190">
        <f t="shared" si="3"/>
        <v>1.6274758760185428</v>
      </c>
      <c r="S13" s="182">
        <f t="shared" si="4"/>
        <v>-2.0386710608955437E-2</v>
      </c>
    </row>
    <row r="14" spans="1:19" ht="24" customHeight="1" thickBot="1" x14ac:dyDescent="0.3">
      <c r="A14" s="8"/>
      <c r="B14" t="s">
        <v>36</v>
      </c>
      <c r="E14" s="19">
        <v>3530.23</v>
      </c>
      <c r="F14" s="140">
        <v>2545.5199999999995</v>
      </c>
      <c r="G14" s="247">
        <f>E14/E11</f>
        <v>9.2711134210057486E-3</v>
      </c>
      <c r="H14" s="215">
        <f>F14/F11</f>
        <v>6.1238914983419625E-3</v>
      </c>
      <c r="I14" s="186">
        <f t="shared" si="0"/>
        <v>-0.27893649988810942</v>
      </c>
      <c r="K14" s="19">
        <v>330.06400000000002</v>
      </c>
      <c r="L14" s="140">
        <v>378.72499999999997</v>
      </c>
      <c r="M14" s="247">
        <f>K14/K11</f>
        <v>3.2363403891483991E-3</v>
      </c>
      <c r="N14" s="215">
        <f>L14/L11</f>
        <v>3.4320707004479962E-3</v>
      </c>
      <c r="O14" s="209">
        <f t="shared" si="1"/>
        <v>0.14742898346987232</v>
      </c>
      <c r="Q14" s="189">
        <f t="shared" si="2"/>
        <v>0.93496457737881111</v>
      </c>
      <c r="R14" s="190">
        <f t="shared" si="3"/>
        <v>1.4878099563154092</v>
      </c>
      <c r="S14" s="182">
        <f t="shared" si="4"/>
        <v>0.59130088167244732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624528.43999999948</v>
      </c>
      <c r="F15" s="145">
        <v>660842.91000000015</v>
      </c>
      <c r="G15" s="243">
        <f>G7+G11</f>
        <v>1</v>
      </c>
      <c r="H15" s="244">
        <f>H7+H11</f>
        <v>1</v>
      </c>
      <c r="I15" s="164">
        <f t="shared" si="0"/>
        <v>5.8147023696792255E-2</v>
      </c>
      <c r="J15" s="1"/>
      <c r="K15" s="17">
        <v>159955.26800000004</v>
      </c>
      <c r="L15" s="145">
        <v>167976.7570000001</v>
      </c>
      <c r="M15" s="243">
        <f>M7+M11</f>
        <v>0.99999999999999978</v>
      </c>
      <c r="N15" s="244">
        <f>N7+N11</f>
        <v>1</v>
      </c>
      <c r="O15" s="164">
        <f t="shared" si="1"/>
        <v>5.0148326468372757E-2</v>
      </c>
      <c r="Q15" s="191">
        <f t="shared" si="2"/>
        <v>2.5612167157671824</v>
      </c>
      <c r="R15" s="192">
        <f t="shared" si="3"/>
        <v>2.5418560819544855</v>
      </c>
      <c r="S15" s="57">
        <f t="shared" si="4"/>
        <v>-7.5591548710072995E-3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515456.5099999996</v>
      </c>
      <c r="F16" s="181">
        <f t="shared" ref="F16:F17" si="5">F8+F12</f>
        <v>551169.35000000009</v>
      </c>
      <c r="G16" s="245">
        <f>E16/E15</f>
        <v>0.8253531416439579</v>
      </c>
      <c r="H16" s="246">
        <f>F16/F15</f>
        <v>0.83403989308139803</v>
      </c>
      <c r="I16" s="207">
        <f t="shared" si="0"/>
        <v>6.9283905251289815E-2</v>
      </c>
      <c r="J16" s="3"/>
      <c r="K16" s="180">
        <f t="shared" ref="K16:L18" si="6">K8+K12</f>
        <v>141099.19</v>
      </c>
      <c r="L16" s="181">
        <f t="shared" si="6"/>
        <v>149084.05800000008</v>
      </c>
      <c r="M16" s="250">
        <f>K16/K15</f>
        <v>0.88211655523592991</v>
      </c>
      <c r="N16" s="246">
        <f>L16/L15</f>
        <v>0.88752789768408247</v>
      </c>
      <c r="O16" s="207">
        <f t="shared" si="1"/>
        <v>5.659045952000203E-2</v>
      </c>
      <c r="P16" s="3"/>
      <c r="Q16" s="189">
        <f t="shared" si="2"/>
        <v>2.737363623557691</v>
      </c>
      <c r="R16" s="190">
        <f t="shared" si="3"/>
        <v>2.7048684401627203</v>
      </c>
      <c r="S16" s="182">
        <f t="shared" si="4"/>
        <v>-1.1870978015239873E-2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100631.07999999996</v>
      </c>
      <c r="F17" s="140">
        <f t="shared" si="5"/>
        <v>99947.230000000025</v>
      </c>
      <c r="G17" s="248">
        <f>E17/E15</f>
        <v>0.16113130092202052</v>
      </c>
      <c r="H17" s="215">
        <f>F17/F15</f>
        <v>0.15124204026036989</v>
      </c>
      <c r="I17" s="182">
        <f t="shared" si="0"/>
        <v>-6.7956142376682568E-3</v>
      </c>
      <c r="K17" s="19">
        <f t="shared" si="6"/>
        <v>17435.868000000002</v>
      </c>
      <c r="L17" s="140">
        <f t="shared" si="6"/>
        <v>17126.204000000012</v>
      </c>
      <c r="M17" s="247">
        <f>K17/K15</f>
        <v>0.10900464997501676</v>
      </c>
      <c r="N17" s="215">
        <f>L17/L15</f>
        <v>0.10195579618196822</v>
      </c>
      <c r="O17" s="182">
        <f t="shared" si="1"/>
        <v>-1.7760171159817779E-2</v>
      </c>
      <c r="Q17" s="189">
        <f t="shared" si="2"/>
        <v>1.7326523773768512</v>
      </c>
      <c r="R17" s="190">
        <f t="shared" si="3"/>
        <v>1.7135246269456399</v>
      </c>
      <c r="S17" s="182">
        <f t="shared" si="4"/>
        <v>-1.1039577633090917E-2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8440.85</v>
      </c>
      <c r="F18" s="142">
        <f>F10+F14</f>
        <v>9726.3299999999981</v>
      </c>
      <c r="G18" s="249">
        <f>E18/E15</f>
        <v>1.3515557434021752E-2</v>
      </c>
      <c r="H18" s="221">
        <f>F18/F15</f>
        <v>1.4718066658231978E-2</v>
      </c>
      <c r="I18" s="208">
        <f t="shared" si="0"/>
        <v>0.15229271933513777</v>
      </c>
      <c r="K18" s="21">
        <f t="shared" si="6"/>
        <v>1420.2100000000003</v>
      </c>
      <c r="L18" s="142">
        <f t="shared" si="6"/>
        <v>1766.4949999999999</v>
      </c>
      <c r="M18" s="249">
        <f>K18/K15</f>
        <v>8.8787947890531498E-3</v>
      </c>
      <c r="N18" s="221">
        <f>L18/L15</f>
        <v>1.0516306133949228E-2</v>
      </c>
      <c r="O18" s="208">
        <f t="shared" si="1"/>
        <v>0.24382661719041521</v>
      </c>
      <c r="Q18" s="193">
        <f t="shared" si="2"/>
        <v>1.6825438196390177</v>
      </c>
      <c r="R18" s="194">
        <f t="shared" si="3"/>
        <v>1.8161989157266925</v>
      </c>
      <c r="S18" s="186">
        <f t="shared" si="4"/>
        <v>7.943632405148883E-2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7" workbookViewId="0">
      <selection activeCell="A26" sqref="A26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153</v>
      </c>
    </row>
    <row r="19" spans="1:1" x14ac:dyDescent="0.25">
      <c r="A19" t="s">
        <v>152</v>
      </c>
    </row>
    <row r="21" spans="1:1" x14ac:dyDescent="0.25">
      <c r="A21" t="s">
        <v>151</v>
      </c>
    </row>
    <row r="23" spans="1:1" x14ac:dyDescent="0.25">
      <c r="A23" t="s">
        <v>150</v>
      </c>
    </row>
    <row r="25" spans="1:1" x14ac:dyDescent="0.25">
      <c r="A25" t="s">
        <v>154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79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F5</f>
        <v>2024/2023</v>
      </c>
    </row>
    <row r="6" spans="1:16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178</v>
      </c>
      <c r="B7" s="39">
        <v>92295.299999999988</v>
      </c>
      <c r="C7" s="147">
        <v>105863.43</v>
      </c>
      <c r="D7" s="247">
        <f>B7/$B$33</f>
        <v>0.14778398242360266</v>
      </c>
      <c r="E7" s="246">
        <f>C7/$C$33</f>
        <v>0.16019454608357675</v>
      </c>
      <c r="F7" s="52">
        <f>(C7-B7)/B7</f>
        <v>0.14700781079859979</v>
      </c>
      <c r="H7" s="39">
        <v>23769.064999999999</v>
      </c>
      <c r="I7" s="147">
        <v>26605.639000000014</v>
      </c>
      <c r="J7" s="247">
        <f>H7/$H$33</f>
        <v>0.14859820059193049</v>
      </c>
      <c r="K7" s="246">
        <f>I7/$I$33</f>
        <v>0.1583888120902347</v>
      </c>
      <c r="L7" s="52">
        <f>(I7-H7)/H7</f>
        <v>0.11933889700751861</v>
      </c>
      <c r="N7" s="27">
        <f t="shared" ref="N7:N33" si="0">(H7/B7)*10</f>
        <v>2.5753277794210545</v>
      </c>
      <c r="O7" s="151">
        <f t="shared" ref="O7:O33" si="1">(I7/C7)*10</f>
        <v>2.5132039458763069</v>
      </c>
      <c r="P7" s="61">
        <f>(O7-N7)/N7</f>
        <v>-2.412268995083543E-2</v>
      </c>
    </row>
    <row r="8" spans="1:16" ht="20.100000000000001" customHeight="1" x14ac:dyDescent="0.25">
      <c r="A8" s="8" t="s">
        <v>179</v>
      </c>
      <c r="B8" s="19">
        <v>66704.419999999969</v>
      </c>
      <c r="C8" s="140">
        <v>68241.55</v>
      </c>
      <c r="D8" s="247">
        <f t="shared" ref="D8:D32" si="2">B8/$B$33</f>
        <v>0.10680765795069312</v>
      </c>
      <c r="E8" s="215">
        <f t="shared" ref="E8:E32" si="3">C8/$C$33</f>
        <v>0.10326440515189909</v>
      </c>
      <c r="F8" s="52">
        <f t="shared" ref="F8:F33" si="4">(C8-B8)/B8</f>
        <v>2.3043900239295003E-2</v>
      </c>
      <c r="H8" s="19">
        <v>16834.176000000007</v>
      </c>
      <c r="I8" s="140">
        <v>17465.602999999999</v>
      </c>
      <c r="J8" s="247">
        <f t="shared" ref="J8:J32" si="5">H8/$H$33</f>
        <v>0.10524302331824426</v>
      </c>
      <c r="K8" s="215">
        <f t="shared" ref="K8:K32" si="6">I8/$I$33</f>
        <v>0.10397630786502207</v>
      </c>
      <c r="L8" s="52">
        <f t="shared" ref="L8:L33" si="7">(I8-H8)/H8</f>
        <v>3.7508637191389242E-2</v>
      </c>
      <c r="N8" s="27">
        <f t="shared" si="0"/>
        <v>2.5236972302585068</v>
      </c>
      <c r="O8" s="152">
        <f t="shared" si="1"/>
        <v>2.5593795861905244</v>
      </c>
      <c r="P8" s="52">
        <f t="shared" ref="P8:P71" si="8">(O8-N8)/N8</f>
        <v>1.4138921065568005E-2</v>
      </c>
    </row>
    <row r="9" spans="1:16" ht="20.100000000000001" customHeight="1" x14ac:dyDescent="0.25">
      <c r="A9" s="8" t="s">
        <v>177</v>
      </c>
      <c r="B9" s="19">
        <v>66641.259999999995</v>
      </c>
      <c r="C9" s="140">
        <v>63350.610000000015</v>
      </c>
      <c r="D9" s="247">
        <f t="shared" si="2"/>
        <v>0.10670652564677439</v>
      </c>
      <c r="E9" s="215">
        <f t="shared" si="3"/>
        <v>9.5863342167051474E-2</v>
      </c>
      <c r="F9" s="52">
        <f t="shared" si="4"/>
        <v>-4.9378568172330176E-2</v>
      </c>
      <c r="H9" s="19">
        <v>17331.374000000003</v>
      </c>
      <c r="I9" s="140">
        <v>16538.461999999996</v>
      </c>
      <c r="J9" s="247">
        <f t="shared" si="5"/>
        <v>0.10835137983701797</v>
      </c>
      <c r="K9" s="215">
        <f t="shared" si="6"/>
        <v>9.8456847812581585E-2</v>
      </c>
      <c r="L9" s="52">
        <f t="shared" si="7"/>
        <v>-4.5750094597232012E-2</v>
      </c>
      <c r="N9" s="27">
        <f t="shared" si="0"/>
        <v>2.6006972257127199</v>
      </c>
      <c r="O9" s="152">
        <f t="shared" si="1"/>
        <v>2.6106239545286138</v>
      </c>
      <c r="P9" s="52">
        <f t="shared" si="8"/>
        <v>3.8169490541804778E-3</v>
      </c>
    </row>
    <row r="10" spans="1:16" ht="20.100000000000001" customHeight="1" x14ac:dyDescent="0.25">
      <c r="A10" s="8" t="s">
        <v>156</v>
      </c>
      <c r="B10" s="19">
        <v>60694.46</v>
      </c>
      <c r="C10" s="140">
        <v>62963.040000000001</v>
      </c>
      <c r="D10" s="247">
        <f t="shared" si="2"/>
        <v>9.7184461287303431E-2</v>
      </c>
      <c r="E10" s="215">
        <f t="shared" si="3"/>
        <v>9.5276863907036519E-2</v>
      </c>
      <c r="F10" s="52">
        <f t="shared" si="4"/>
        <v>3.7377052205423721E-2</v>
      </c>
      <c r="H10" s="19">
        <v>14932.218999999997</v>
      </c>
      <c r="I10" s="140">
        <v>15863.337999999998</v>
      </c>
      <c r="J10" s="247">
        <f t="shared" si="5"/>
        <v>9.3352467766175729E-2</v>
      </c>
      <c r="K10" s="215">
        <f t="shared" si="6"/>
        <v>9.4437696520120337E-2</v>
      </c>
      <c r="L10" s="52">
        <f t="shared" si="7"/>
        <v>6.235637181587015E-2</v>
      </c>
      <c r="N10" s="27">
        <f t="shared" si="0"/>
        <v>2.4602276715205966</v>
      </c>
      <c r="O10" s="152">
        <f t="shared" si="1"/>
        <v>2.5194682467682621</v>
      </c>
      <c r="P10" s="52">
        <f t="shared" si="8"/>
        <v>2.4079306128221276E-2</v>
      </c>
    </row>
    <row r="11" spans="1:16" ht="20.100000000000001" customHeight="1" x14ac:dyDescent="0.25">
      <c r="A11" s="8" t="s">
        <v>162</v>
      </c>
      <c r="B11" s="19">
        <v>47941.82</v>
      </c>
      <c r="C11" s="140">
        <v>49308.820000000014</v>
      </c>
      <c r="D11" s="247">
        <f t="shared" si="2"/>
        <v>7.6764830757747399E-2</v>
      </c>
      <c r="E11" s="215">
        <f t="shared" si="3"/>
        <v>7.4615039752790879E-2</v>
      </c>
      <c r="F11" s="52">
        <f t="shared" si="4"/>
        <v>2.8513727680760024E-2</v>
      </c>
      <c r="H11" s="19">
        <v>11169.466999999997</v>
      </c>
      <c r="I11" s="140">
        <v>11104.101999999997</v>
      </c>
      <c r="J11" s="247">
        <f t="shared" si="5"/>
        <v>6.9828691106316038E-2</v>
      </c>
      <c r="K11" s="215">
        <f t="shared" si="6"/>
        <v>6.6104990942288513E-2</v>
      </c>
      <c r="L11" s="52">
        <f t="shared" si="7"/>
        <v>-5.8521145189828483E-3</v>
      </c>
      <c r="N11" s="27">
        <f t="shared" si="0"/>
        <v>2.3297961988093059</v>
      </c>
      <c r="O11" s="152">
        <f t="shared" si="1"/>
        <v>2.2519504624122</v>
      </c>
      <c r="P11" s="52">
        <f t="shared" si="8"/>
        <v>-3.341310988355578E-2</v>
      </c>
    </row>
    <row r="12" spans="1:16" ht="20.100000000000001" customHeight="1" x14ac:dyDescent="0.25">
      <c r="A12" s="8" t="s">
        <v>180</v>
      </c>
      <c r="B12" s="19">
        <v>30528.1</v>
      </c>
      <c r="C12" s="140">
        <v>33124.859999999993</v>
      </c>
      <c r="D12" s="247">
        <f t="shared" si="2"/>
        <v>4.8881841153623047E-2</v>
      </c>
      <c r="E12" s="215">
        <f t="shared" si="3"/>
        <v>5.0125165147039234E-2</v>
      </c>
      <c r="F12" s="52">
        <f t="shared" si="4"/>
        <v>8.5061304175497163E-2</v>
      </c>
      <c r="H12" s="19">
        <v>8999.1219999999994</v>
      </c>
      <c r="I12" s="140">
        <v>10391.772999999999</v>
      </c>
      <c r="J12" s="247">
        <f t="shared" si="5"/>
        <v>5.6260241457005346E-2</v>
      </c>
      <c r="K12" s="215">
        <f t="shared" si="6"/>
        <v>6.1864350673230345E-2</v>
      </c>
      <c r="L12" s="52">
        <f t="shared" si="7"/>
        <v>0.15475409712191923</v>
      </c>
      <c r="N12" s="27">
        <f t="shared" si="0"/>
        <v>2.9478159466196718</v>
      </c>
      <c r="O12" s="152">
        <f t="shared" si="1"/>
        <v>3.1371522777756651</v>
      </c>
      <c r="P12" s="52">
        <f t="shared" si="8"/>
        <v>6.4229359832695648E-2</v>
      </c>
    </row>
    <row r="13" spans="1:16" ht="20.100000000000001" customHeight="1" x14ac:dyDescent="0.25">
      <c r="A13" s="8" t="s">
        <v>159</v>
      </c>
      <c r="B13" s="19">
        <v>31745.010000000002</v>
      </c>
      <c r="C13" s="140">
        <v>27965.049999999992</v>
      </c>
      <c r="D13" s="247">
        <f t="shared" si="2"/>
        <v>5.0830367308813039E-2</v>
      </c>
      <c r="E13" s="215">
        <f t="shared" si="3"/>
        <v>4.2317242988957823E-2</v>
      </c>
      <c r="F13" s="52">
        <f t="shared" si="4"/>
        <v>-0.11907257235074142</v>
      </c>
      <c r="H13" s="19">
        <v>7548.8889999999992</v>
      </c>
      <c r="I13" s="140">
        <v>6386.2090000000007</v>
      </c>
      <c r="J13" s="247">
        <f t="shared" si="5"/>
        <v>4.7193750442780041E-2</v>
      </c>
      <c r="K13" s="215">
        <f t="shared" si="6"/>
        <v>3.8018408701627697E-2</v>
      </c>
      <c r="L13" s="52">
        <f t="shared" si="7"/>
        <v>-0.15402001539564281</v>
      </c>
      <c r="N13" s="27">
        <f t="shared" si="0"/>
        <v>2.3779765701759108</v>
      </c>
      <c r="O13" s="152">
        <f t="shared" si="1"/>
        <v>2.2836393998937972</v>
      </c>
      <c r="P13" s="52">
        <f t="shared" si="8"/>
        <v>-3.9671194184699242E-2</v>
      </c>
    </row>
    <row r="14" spans="1:16" ht="20.100000000000001" customHeight="1" x14ac:dyDescent="0.25">
      <c r="A14" s="8" t="s">
        <v>164</v>
      </c>
      <c r="B14" s="19">
        <v>26321.389999999996</v>
      </c>
      <c r="C14" s="140">
        <v>30638.229999999996</v>
      </c>
      <c r="D14" s="247">
        <f t="shared" si="2"/>
        <v>4.2146023005773761E-2</v>
      </c>
      <c r="E14" s="215">
        <f t="shared" si="3"/>
        <v>4.6362349563529387E-2</v>
      </c>
      <c r="F14" s="52">
        <f t="shared" si="4"/>
        <v>0.16400501645239862</v>
      </c>
      <c r="H14" s="19">
        <v>5314.5079999999989</v>
      </c>
      <c r="I14" s="140">
        <v>6174.5629999999992</v>
      </c>
      <c r="J14" s="247">
        <f t="shared" si="5"/>
        <v>3.3224963869273746E-2</v>
      </c>
      <c r="K14" s="215">
        <f t="shared" si="6"/>
        <v>3.6758436763962531E-2</v>
      </c>
      <c r="L14" s="52">
        <f t="shared" si="7"/>
        <v>0.16183153736902842</v>
      </c>
      <c r="N14" s="27">
        <f t="shared" si="0"/>
        <v>2.0190833386838611</v>
      </c>
      <c r="O14" s="152">
        <f t="shared" si="1"/>
        <v>2.0153132214230389</v>
      </c>
      <c r="P14" s="52">
        <f t="shared" si="8"/>
        <v>-1.8672420244326142E-3</v>
      </c>
    </row>
    <row r="15" spans="1:16" ht="20.100000000000001" customHeight="1" x14ac:dyDescent="0.25">
      <c r="A15" s="8" t="s">
        <v>157</v>
      </c>
      <c r="B15" s="19">
        <v>16905.759999999998</v>
      </c>
      <c r="C15" s="140">
        <v>23136.019999999997</v>
      </c>
      <c r="D15" s="247">
        <f t="shared" si="2"/>
        <v>2.7069639935052438E-2</v>
      </c>
      <c r="E15" s="215">
        <f t="shared" si="3"/>
        <v>3.5009863387957044E-2</v>
      </c>
      <c r="F15" s="52">
        <f t="shared" si="4"/>
        <v>0.3685288327765211</v>
      </c>
      <c r="H15" s="19">
        <v>4667.9809999999998</v>
      </c>
      <c r="I15" s="140">
        <v>5855.22</v>
      </c>
      <c r="J15" s="247">
        <f t="shared" si="5"/>
        <v>2.9183040098435521E-2</v>
      </c>
      <c r="K15" s="215">
        <f t="shared" si="6"/>
        <v>3.4857322552071898E-2</v>
      </c>
      <c r="L15" s="52">
        <f t="shared" si="7"/>
        <v>0.25433672502094601</v>
      </c>
      <c r="N15" s="27">
        <f t="shared" si="0"/>
        <v>2.7611778470769726</v>
      </c>
      <c r="O15" s="152">
        <f t="shared" si="1"/>
        <v>2.5307810072778296</v>
      </c>
      <c r="P15" s="52">
        <f t="shared" si="8"/>
        <v>-8.344150668999635E-2</v>
      </c>
    </row>
    <row r="16" spans="1:16" ht="20.100000000000001" customHeight="1" x14ac:dyDescent="0.25">
      <c r="A16" s="8" t="s">
        <v>183</v>
      </c>
      <c r="B16" s="19">
        <v>16794.36</v>
      </c>
      <c r="C16" s="140">
        <v>15609.93</v>
      </c>
      <c r="D16" s="247">
        <f t="shared" si="2"/>
        <v>2.6891265352143135E-2</v>
      </c>
      <c r="E16" s="215">
        <f t="shared" si="3"/>
        <v>2.3621241544378523E-2</v>
      </c>
      <c r="F16" s="52">
        <f t="shared" si="4"/>
        <v>-7.0525462119425827E-2</v>
      </c>
      <c r="H16" s="19">
        <v>5902.3919999999989</v>
      </c>
      <c r="I16" s="140">
        <v>5382.179000000001</v>
      </c>
      <c r="J16" s="247">
        <f t="shared" si="5"/>
        <v>3.6900266391976536E-2</v>
      </c>
      <c r="K16" s="215">
        <f t="shared" si="6"/>
        <v>3.2041212701826367E-2</v>
      </c>
      <c r="L16" s="52">
        <f t="shared" si="7"/>
        <v>-8.8135962504692675E-2</v>
      </c>
      <c r="N16" s="27">
        <f t="shared" si="0"/>
        <v>3.5145084421198538</v>
      </c>
      <c r="O16" s="152">
        <f t="shared" si="1"/>
        <v>3.4479200098911407</v>
      </c>
      <c r="P16" s="52">
        <f t="shared" si="8"/>
        <v>-1.8946727067341698E-2</v>
      </c>
    </row>
    <row r="17" spans="1:16" ht="20.100000000000001" customHeight="1" x14ac:dyDescent="0.25">
      <c r="A17" s="8" t="s">
        <v>182</v>
      </c>
      <c r="B17" s="19">
        <v>12749.86</v>
      </c>
      <c r="C17" s="140">
        <v>23300.579999999994</v>
      </c>
      <c r="D17" s="247">
        <f t="shared" si="2"/>
        <v>2.0415179171023822E-2</v>
      </c>
      <c r="E17" s="215">
        <f t="shared" si="3"/>
        <v>3.5258878694786916E-2</v>
      </c>
      <c r="F17" s="52">
        <f t="shared" si="4"/>
        <v>0.82751653743648901</v>
      </c>
      <c r="H17" s="19">
        <v>2783.2069999999994</v>
      </c>
      <c r="I17" s="140">
        <v>4903.8720000000003</v>
      </c>
      <c r="J17" s="247">
        <f t="shared" si="5"/>
        <v>1.7399908329371182E-2</v>
      </c>
      <c r="K17" s="215">
        <f t="shared" si="6"/>
        <v>2.9193753276234524E-2</v>
      </c>
      <c r="L17" s="52">
        <f t="shared" si="7"/>
        <v>0.7619501531865942</v>
      </c>
      <c r="N17" s="27">
        <f t="shared" si="0"/>
        <v>2.1829314204234391</v>
      </c>
      <c r="O17" s="152">
        <f t="shared" si="1"/>
        <v>2.1046137048949003</v>
      </c>
      <c r="P17" s="52">
        <f t="shared" si="8"/>
        <v>-3.5877313778985773E-2</v>
      </c>
    </row>
    <row r="18" spans="1:16" ht="20.100000000000001" customHeight="1" x14ac:dyDescent="0.25">
      <c r="A18" s="8" t="s">
        <v>185</v>
      </c>
      <c r="B18" s="19">
        <v>20367.059999999998</v>
      </c>
      <c r="C18" s="140">
        <v>19532.03</v>
      </c>
      <c r="D18" s="247">
        <f t="shared" si="2"/>
        <v>3.2611901549271322E-2</v>
      </c>
      <c r="E18" s="215">
        <f t="shared" si="3"/>
        <v>2.9556237502797744E-2</v>
      </c>
      <c r="F18" s="52">
        <f t="shared" si="4"/>
        <v>-4.0999044535637394E-2</v>
      </c>
      <c r="H18" s="19">
        <v>4765.5399999999991</v>
      </c>
      <c r="I18" s="140">
        <v>4473.0369999999994</v>
      </c>
      <c r="J18" s="247">
        <f t="shared" si="5"/>
        <v>2.9792954365216652E-2</v>
      </c>
      <c r="K18" s="215">
        <f t="shared" si="6"/>
        <v>2.6628904378717108E-2</v>
      </c>
      <c r="L18" s="52">
        <f t="shared" si="7"/>
        <v>-6.1378773444352532E-2</v>
      </c>
      <c r="N18" s="27">
        <f t="shared" si="0"/>
        <v>2.3398271522743093</v>
      </c>
      <c r="O18" s="152">
        <f t="shared" si="1"/>
        <v>2.2901034864271659</v>
      </c>
      <c r="P18" s="52">
        <f t="shared" si="8"/>
        <v>-2.1250999587218242E-2</v>
      </c>
    </row>
    <row r="19" spans="1:16" ht="20.100000000000001" customHeight="1" x14ac:dyDescent="0.25">
      <c r="A19" s="8" t="s">
        <v>181</v>
      </c>
      <c r="B19" s="19">
        <v>13405.059999999998</v>
      </c>
      <c r="C19" s="140">
        <v>15450.440000000002</v>
      </c>
      <c r="D19" s="247">
        <f t="shared" si="2"/>
        <v>2.14642907214922E-2</v>
      </c>
      <c r="E19" s="215">
        <f t="shared" si="3"/>
        <v>2.3379898257514783E-2</v>
      </c>
      <c r="F19" s="52">
        <f t="shared" si="4"/>
        <v>0.1525826814650591</v>
      </c>
      <c r="H19" s="19">
        <v>3771.0819999999999</v>
      </c>
      <c r="I19" s="140">
        <v>4388.9310000000014</v>
      </c>
      <c r="J19" s="247">
        <f t="shared" si="5"/>
        <v>2.3575853719303576E-2</v>
      </c>
      <c r="K19" s="215">
        <f t="shared" si="6"/>
        <v>2.612820415386399E-2</v>
      </c>
      <c r="L19" s="52">
        <f t="shared" si="7"/>
        <v>0.16383865426421423</v>
      </c>
      <c r="N19" s="27">
        <f t="shared" si="0"/>
        <v>2.8131780089011165</v>
      </c>
      <c r="O19" s="152">
        <f t="shared" si="1"/>
        <v>2.8406511400322589</v>
      </c>
      <c r="P19" s="52">
        <f t="shared" si="8"/>
        <v>9.7658701455134809E-3</v>
      </c>
    </row>
    <row r="20" spans="1:16" ht="20.100000000000001" customHeight="1" x14ac:dyDescent="0.25">
      <c r="A20" s="8" t="s">
        <v>155</v>
      </c>
      <c r="B20" s="19">
        <v>17531.799999999996</v>
      </c>
      <c r="C20" s="140">
        <v>15953.290000000005</v>
      </c>
      <c r="D20" s="247">
        <f t="shared" si="2"/>
        <v>2.8072060257175794E-2</v>
      </c>
      <c r="E20" s="215">
        <f t="shared" si="3"/>
        <v>2.4140820395576312E-2</v>
      </c>
      <c r="F20" s="52">
        <f t="shared" si="4"/>
        <v>-9.0036961407270868E-2</v>
      </c>
      <c r="H20" s="19">
        <v>3182.8709999999996</v>
      </c>
      <c r="I20" s="140">
        <v>3285.07</v>
      </c>
      <c r="J20" s="247">
        <f t="shared" si="5"/>
        <v>1.9898506875059594E-2</v>
      </c>
      <c r="K20" s="215">
        <f t="shared" si="6"/>
        <v>1.9556693787105322E-2</v>
      </c>
      <c r="L20" s="52">
        <f t="shared" si="7"/>
        <v>3.2109061284607679E-2</v>
      </c>
      <c r="N20" s="27">
        <f t="shared" si="0"/>
        <v>1.8154844339999319</v>
      </c>
      <c r="O20" s="152">
        <f t="shared" si="1"/>
        <v>2.059180269398976</v>
      </c>
      <c r="P20" s="52">
        <f t="shared" si="8"/>
        <v>0.13423185064832854</v>
      </c>
    </row>
    <row r="21" spans="1:16" ht="20.100000000000001" customHeight="1" x14ac:dyDescent="0.25">
      <c r="A21" s="8" t="s">
        <v>191</v>
      </c>
      <c r="B21" s="19">
        <v>8213.81</v>
      </c>
      <c r="C21" s="140">
        <v>12021.889999999998</v>
      </c>
      <c r="D21" s="247">
        <f t="shared" si="2"/>
        <v>1.3152019145837458E-2</v>
      </c>
      <c r="E21" s="215">
        <f t="shared" si="3"/>
        <v>1.8191751501124519E-2</v>
      </c>
      <c r="F21" s="52">
        <f t="shared" si="4"/>
        <v>0.4636191974248246</v>
      </c>
      <c r="H21" s="19">
        <v>1771.6830000000004</v>
      </c>
      <c r="I21" s="140">
        <v>2627.4830000000002</v>
      </c>
      <c r="J21" s="247">
        <f t="shared" si="5"/>
        <v>1.1076115354950363E-2</v>
      </c>
      <c r="K21" s="215">
        <f t="shared" si="6"/>
        <v>1.5641943843456869E-2</v>
      </c>
      <c r="L21" s="52">
        <f t="shared" si="7"/>
        <v>0.48304352415189372</v>
      </c>
      <c r="N21" s="27">
        <f t="shared" si="0"/>
        <v>2.1569563941703067</v>
      </c>
      <c r="O21" s="152">
        <f t="shared" si="1"/>
        <v>2.1855823002872263</v>
      </c>
      <c r="P21" s="52">
        <f t="shared" si="8"/>
        <v>1.3271434783887153E-2</v>
      </c>
    </row>
    <row r="22" spans="1:16" ht="20.100000000000001" customHeight="1" x14ac:dyDescent="0.25">
      <c r="A22" s="8" t="s">
        <v>158</v>
      </c>
      <c r="B22" s="19">
        <v>9528.34</v>
      </c>
      <c r="C22" s="140">
        <v>8765.18</v>
      </c>
      <c r="D22" s="247">
        <f t="shared" si="2"/>
        <v>1.525685523624833E-2</v>
      </c>
      <c r="E22" s="215">
        <f t="shared" si="3"/>
        <v>1.3263636285361672E-2</v>
      </c>
      <c r="F22" s="52">
        <f t="shared" si="4"/>
        <v>-8.0093699427182474E-2</v>
      </c>
      <c r="H22" s="19">
        <v>2525.8540000000007</v>
      </c>
      <c r="I22" s="140">
        <v>2373.9079999999999</v>
      </c>
      <c r="J22" s="247">
        <f t="shared" si="5"/>
        <v>1.5791002269459491E-2</v>
      </c>
      <c r="K22" s="215">
        <f t="shared" si="6"/>
        <v>1.413235999073372E-2</v>
      </c>
      <c r="L22" s="52">
        <f t="shared" si="7"/>
        <v>-6.015628773476249E-2</v>
      </c>
      <c r="N22" s="27">
        <f t="shared" si="0"/>
        <v>2.6508856736850288</v>
      </c>
      <c r="O22" s="152">
        <f t="shared" si="1"/>
        <v>2.7083391327959032</v>
      </c>
      <c r="P22" s="52">
        <f t="shared" si="8"/>
        <v>2.1673307031384589E-2</v>
      </c>
    </row>
    <row r="23" spans="1:16" ht="20.100000000000001" customHeight="1" x14ac:dyDescent="0.25">
      <c r="A23" s="8" t="s">
        <v>188</v>
      </c>
      <c r="B23" s="19">
        <v>5592.16</v>
      </c>
      <c r="C23" s="140">
        <v>5249.92</v>
      </c>
      <c r="D23" s="247">
        <f t="shared" si="2"/>
        <v>8.9542119170745865E-3</v>
      </c>
      <c r="E23" s="215">
        <f t="shared" si="3"/>
        <v>7.9442783157044061E-3</v>
      </c>
      <c r="F23" s="52">
        <f t="shared" si="4"/>
        <v>-6.1199965666218381E-2</v>
      </c>
      <c r="H23" s="19">
        <v>1813.5730000000003</v>
      </c>
      <c r="I23" s="140">
        <v>1824.674</v>
      </c>
      <c r="J23" s="247">
        <f t="shared" si="5"/>
        <v>1.133800107164961E-2</v>
      </c>
      <c r="K23" s="215">
        <f t="shared" si="6"/>
        <v>1.0862657623518712E-2</v>
      </c>
      <c r="L23" s="52">
        <f t="shared" si="7"/>
        <v>6.1210659841096308E-3</v>
      </c>
      <c r="N23" s="27">
        <f t="shared" si="0"/>
        <v>3.2430635031901813</v>
      </c>
      <c r="O23" s="152">
        <f t="shared" si="1"/>
        <v>3.4756224856759719</v>
      </c>
      <c r="P23" s="52">
        <f t="shared" si="8"/>
        <v>7.1709660405053346E-2</v>
      </c>
    </row>
    <row r="24" spans="1:16" ht="20.100000000000001" customHeight="1" x14ac:dyDescent="0.25">
      <c r="A24" s="8" t="s">
        <v>165</v>
      </c>
      <c r="B24" s="19">
        <v>5482.33</v>
      </c>
      <c r="C24" s="140">
        <v>6156.7100000000009</v>
      </c>
      <c r="D24" s="247">
        <f t="shared" si="2"/>
        <v>8.7783512308903019E-3</v>
      </c>
      <c r="E24" s="215">
        <f t="shared" si="3"/>
        <v>9.3164501076360186E-3</v>
      </c>
      <c r="F24" s="52">
        <f t="shared" si="4"/>
        <v>0.12300974220814891</v>
      </c>
      <c r="H24" s="19">
        <v>1649.0969999999995</v>
      </c>
      <c r="I24" s="140">
        <v>1655.5190000000002</v>
      </c>
      <c r="J24" s="247">
        <f t="shared" si="5"/>
        <v>1.0309738595167742E-2</v>
      </c>
      <c r="K24" s="215">
        <f t="shared" si="6"/>
        <v>9.8556433018884889E-3</v>
      </c>
      <c r="L24" s="52">
        <f t="shared" si="7"/>
        <v>3.8942524302698444E-3</v>
      </c>
      <c r="N24" s="27">
        <f t="shared" si="0"/>
        <v>3.0080221365733175</v>
      </c>
      <c r="O24" s="152">
        <f t="shared" si="1"/>
        <v>2.6889669969837788</v>
      </c>
      <c r="P24" s="52">
        <f t="shared" si="8"/>
        <v>-0.10606808231571072</v>
      </c>
    </row>
    <row r="25" spans="1:16" ht="20.100000000000001" customHeight="1" x14ac:dyDescent="0.25">
      <c r="A25" s="8" t="s">
        <v>190</v>
      </c>
      <c r="B25" s="19">
        <v>3093.07</v>
      </c>
      <c r="C25" s="140">
        <v>3652.86</v>
      </c>
      <c r="D25" s="247">
        <f t="shared" si="2"/>
        <v>4.9526487536740525E-3</v>
      </c>
      <c r="E25" s="215">
        <f t="shared" si="3"/>
        <v>5.5275768941820064E-3</v>
      </c>
      <c r="F25" s="52">
        <f t="shared" ref="F25:F27" si="9">(C25-B25)/B25</f>
        <v>0.1809820017005758</v>
      </c>
      <c r="H25" s="19">
        <v>1258.2610000000004</v>
      </c>
      <c r="I25" s="140">
        <v>1632.4599999999996</v>
      </c>
      <c r="J25" s="247">
        <f t="shared" si="5"/>
        <v>7.8663304793437656E-3</v>
      </c>
      <c r="K25" s="215">
        <f t="shared" si="6"/>
        <v>9.7183683573555339E-3</v>
      </c>
      <c r="L25" s="52">
        <f t="shared" ref="L25:L29" si="10">(I25-H25)/H25</f>
        <v>0.29739378396056065</v>
      </c>
      <c r="N25" s="27">
        <f t="shared" si="0"/>
        <v>4.0680004008961976</v>
      </c>
      <c r="O25" s="152">
        <f t="shared" si="1"/>
        <v>4.4689914204212577</v>
      </c>
      <c r="P25" s="52">
        <f t="shared" ref="P25:P29" si="11">(O25-N25)/N25</f>
        <v>9.8572020650912445E-2</v>
      </c>
    </row>
    <row r="26" spans="1:16" ht="20.100000000000001" customHeight="1" x14ac:dyDescent="0.25">
      <c r="A26" s="8" t="s">
        <v>186</v>
      </c>
      <c r="B26" s="19">
        <v>4458.7</v>
      </c>
      <c r="C26" s="140">
        <v>4329.5499999999993</v>
      </c>
      <c r="D26" s="247">
        <f t="shared" si="2"/>
        <v>7.1393065782560678E-3</v>
      </c>
      <c r="E26" s="215">
        <f t="shared" si="3"/>
        <v>6.5515570107274029E-3</v>
      </c>
      <c r="F26" s="52">
        <f t="shared" si="9"/>
        <v>-2.8965842061587581E-2</v>
      </c>
      <c r="H26" s="19">
        <v>1685.5649999999996</v>
      </c>
      <c r="I26" s="140">
        <v>1536.316</v>
      </c>
      <c r="J26" s="247">
        <f t="shared" si="5"/>
        <v>1.0537727335119715E-2</v>
      </c>
      <c r="K26" s="215">
        <f t="shared" si="6"/>
        <v>9.1460034557042918E-3</v>
      </c>
      <c r="L26" s="52">
        <f t="shared" si="10"/>
        <v>-8.854538389204783E-2</v>
      </c>
      <c r="N26" s="27">
        <f t="shared" si="0"/>
        <v>3.7803956310135236</v>
      </c>
      <c r="O26" s="152">
        <f t="shared" si="1"/>
        <v>3.5484426788003383</v>
      </c>
      <c r="P26" s="52">
        <f t="shared" si="11"/>
        <v>-6.1356793006079838E-2</v>
      </c>
    </row>
    <row r="27" spans="1:16" ht="20.100000000000001" customHeight="1" x14ac:dyDescent="0.25">
      <c r="A27" s="8" t="s">
        <v>192</v>
      </c>
      <c r="B27" s="19">
        <v>4572.6000000000004</v>
      </c>
      <c r="C27" s="140">
        <v>6011.81</v>
      </c>
      <c r="D27" s="247">
        <f t="shared" si="2"/>
        <v>7.3216841814281522E-3</v>
      </c>
      <c r="E27" s="215">
        <f t="shared" si="3"/>
        <v>9.0971846849351827E-3</v>
      </c>
      <c r="F27" s="52">
        <f t="shared" si="9"/>
        <v>0.31474653370073918</v>
      </c>
      <c r="H27" s="19">
        <v>1135.212</v>
      </c>
      <c r="I27" s="140">
        <v>1425.1330000000003</v>
      </c>
      <c r="J27" s="247">
        <f t="shared" si="5"/>
        <v>7.097059160314746E-3</v>
      </c>
      <c r="K27" s="215">
        <f t="shared" si="6"/>
        <v>8.4841083102943846E-3</v>
      </c>
      <c r="L27" s="52">
        <f t="shared" si="10"/>
        <v>0.25538930173394953</v>
      </c>
      <c r="N27" s="27">
        <f t="shared" si="0"/>
        <v>2.48264007348117</v>
      </c>
      <c r="O27" s="152">
        <f t="shared" si="1"/>
        <v>2.370555623015365</v>
      </c>
      <c r="P27" s="52">
        <f t="shared" si="11"/>
        <v>-4.5147281582641814E-2</v>
      </c>
    </row>
    <row r="28" spans="1:16" ht="20.100000000000001" customHeight="1" x14ac:dyDescent="0.25">
      <c r="A28" s="8" t="s">
        <v>189</v>
      </c>
      <c r="B28" s="19">
        <v>3329.6800000000003</v>
      </c>
      <c r="C28" s="140">
        <v>6246.8499999999995</v>
      </c>
      <c r="D28" s="247">
        <f t="shared" si="2"/>
        <v>5.3315106034242422E-3</v>
      </c>
      <c r="E28" s="215">
        <f t="shared" si="3"/>
        <v>9.4528516618268606E-3</v>
      </c>
      <c r="F28" s="52">
        <f t="shared" ref="F28:F29" si="12">(C28-B28)/B28</f>
        <v>0.87611121789481239</v>
      </c>
      <c r="H28" s="19">
        <v>815.505</v>
      </c>
      <c r="I28" s="140">
        <v>1397.9919999999997</v>
      </c>
      <c r="J28" s="247">
        <f t="shared" si="5"/>
        <v>5.0983316160615614E-3</v>
      </c>
      <c r="K28" s="215">
        <f t="shared" si="6"/>
        <v>8.3225323846441435E-3</v>
      </c>
      <c r="L28" s="52">
        <f t="shared" si="10"/>
        <v>0.71426539383572107</v>
      </c>
      <c r="N28" s="27">
        <f t="shared" si="0"/>
        <v>2.4491993224574133</v>
      </c>
      <c r="O28" s="152">
        <f t="shared" si="1"/>
        <v>2.2379151092150442</v>
      </c>
      <c r="P28" s="52">
        <f t="shared" si="11"/>
        <v>-8.6266646942551137E-2</v>
      </c>
    </row>
    <row r="29" spans="1:16" ht="20.100000000000001" customHeight="1" x14ac:dyDescent="0.25">
      <c r="A29" s="8" t="s">
        <v>196</v>
      </c>
      <c r="B29" s="19">
        <v>3234.12</v>
      </c>
      <c r="C29" s="140">
        <v>4758.7299999999996</v>
      </c>
      <c r="D29" s="247">
        <f t="shared" si="2"/>
        <v>5.178499156899885E-3</v>
      </c>
      <c r="E29" s="215">
        <f t="shared" si="3"/>
        <v>7.2010003103460674E-3</v>
      </c>
      <c r="F29" s="52">
        <f t="shared" si="12"/>
        <v>0.47141417139747432</v>
      </c>
      <c r="H29" s="19">
        <v>942.46999999999991</v>
      </c>
      <c r="I29" s="140">
        <v>1342.0120000000004</v>
      </c>
      <c r="J29" s="247">
        <f t="shared" si="5"/>
        <v>5.8920847796022574E-3</v>
      </c>
      <c r="K29" s="215">
        <f t="shared" si="6"/>
        <v>7.9892719919577946E-3</v>
      </c>
      <c r="L29" s="52">
        <f t="shared" si="10"/>
        <v>0.42393073519581581</v>
      </c>
      <c r="N29" s="27">
        <f t="shared" si="0"/>
        <v>2.9141466612246916</v>
      </c>
      <c r="O29" s="152">
        <f t="shared" si="1"/>
        <v>2.8201053642463441</v>
      </c>
      <c r="P29" s="52">
        <f t="shared" si="11"/>
        <v>-3.2270612261781621E-2</v>
      </c>
    </row>
    <row r="30" spans="1:16" ht="20.100000000000001" customHeight="1" x14ac:dyDescent="0.25">
      <c r="A30" s="8" t="s">
        <v>184</v>
      </c>
      <c r="B30" s="19">
        <v>601.69999999999993</v>
      </c>
      <c r="C30" s="140">
        <v>622.54000000000008</v>
      </c>
      <c r="D30" s="247">
        <f t="shared" si="2"/>
        <v>9.6344691684497187E-4</v>
      </c>
      <c r="E30" s="215">
        <f t="shared" si="3"/>
        <v>9.4203931158162832E-4</v>
      </c>
      <c r="F30" s="52">
        <f t="shared" ref="F30" si="13">(C30-B30)/B30</f>
        <v>3.4635200265913491E-2</v>
      </c>
      <c r="H30" s="19">
        <v>1137.4590000000001</v>
      </c>
      <c r="I30" s="140">
        <v>1191.576</v>
      </c>
      <c r="J30" s="247">
        <f t="shared" si="5"/>
        <v>7.1111068376941491E-3</v>
      </c>
      <c r="K30" s="215">
        <f t="shared" si="6"/>
        <v>7.0936957069602201E-3</v>
      </c>
      <c r="L30" s="52">
        <f t="shared" ref="L30" si="14">(I30-H30)/H30</f>
        <v>4.7577099482267016E-2</v>
      </c>
      <c r="N30" s="27">
        <f t="shared" si="0"/>
        <v>18.904088416154231</v>
      </c>
      <c r="O30" s="152">
        <f t="shared" si="1"/>
        <v>19.140553217463935</v>
      </c>
      <c r="P30" s="52">
        <f t="shared" ref="P30" si="15">(O30-N30)/N30</f>
        <v>1.2508659296559194E-2</v>
      </c>
    </row>
    <row r="31" spans="1:16" ht="20.100000000000001" customHeight="1" x14ac:dyDescent="0.25">
      <c r="A31" s="8" t="s">
        <v>161</v>
      </c>
      <c r="B31" s="19">
        <v>5825.32</v>
      </c>
      <c r="C31" s="140">
        <v>5285.5200000000013</v>
      </c>
      <c r="D31" s="247">
        <f t="shared" si="2"/>
        <v>9.3275495988621431E-3</v>
      </c>
      <c r="E31" s="215">
        <f t="shared" si="3"/>
        <v>7.9981489095494723E-3</v>
      </c>
      <c r="F31" s="52">
        <f t="shared" ref="F31:F32" si="16">(C31-B31)/B31</f>
        <v>-9.2664437318464632E-2</v>
      </c>
      <c r="H31" s="19">
        <v>1256.5710000000004</v>
      </c>
      <c r="I31" s="140">
        <v>1171.2979999999998</v>
      </c>
      <c r="J31" s="247">
        <f t="shared" si="5"/>
        <v>7.8557650255070086E-3</v>
      </c>
      <c r="K31" s="215">
        <f t="shared" si="6"/>
        <v>6.9729766243790499E-3</v>
      </c>
      <c r="L31" s="52">
        <f t="shared" ref="L31:L32" si="17">(I31-H31)/H31</f>
        <v>-6.7861664800477312E-2</v>
      </c>
      <c r="N31" s="27">
        <f t="shared" si="0"/>
        <v>2.1570849326732273</v>
      </c>
      <c r="O31" s="152">
        <f t="shared" si="1"/>
        <v>2.2160506440236714</v>
      </c>
      <c r="P31" s="52">
        <f t="shared" ref="P31:P32" si="18">(O31-N31)/N31</f>
        <v>2.7335832009808322E-2</v>
      </c>
    </row>
    <row r="32" spans="1:16" ht="20.100000000000001" customHeight="1" thickBot="1" x14ac:dyDescent="0.3">
      <c r="A32" s="8" t="s">
        <v>17</v>
      </c>
      <c r="B32" s="19">
        <f>B33-SUM(B7:B31)</f>
        <v>49970.950000000186</v>
      </c>
      <c r="C32" s="140">
        <f>C33-SUM(C7:C31)</f>
        <v>43303.469999999856</v>
      </c>
      <c r="D32" s="247">
        <f t="shared" si="2"/>
        <v>8.0013890160070517E-2</v>
      </c>
      <c r="E32" s="215">
        <f t="shared" si="3"/>
        <v>6.5527630462131836E-2</v>
      </c>
      <c r="F32" s="52">
        <f t="shared" si="16"/>
        <v>-0.13342712115739858</v>
      </c>
      <c r="H32" s="19">
        <f>H33-SUM(H7:H31)</f>
        <v>12992.125</v>
      </c>
      <c r="I32" s="140">
        <f>I33-SUM(I7:I31)</f>
        <v>10980.387999999948</v>
      </c>
      <c r="J32" s="247">
        <f t="shared" si="5"/>
        <v>8.1223489307023014E-2</v>
      </c>
      <c r="K32" s="215">
        <f t="shared" si="6"/>
        <v>6.536849619021963E-2</v>
      </c>
      <c r="L32" s="52">
        <f t="shared" si="17"/>
        <v>-0.15484279900324635</v>
      </c>
      <c r="N32" s="27">
        <f t="shared" si="0"/>
        <v>2.5999355625618388</v>
      </c>
      <c r="O32" s="152">
        <f t="shared" si="1"/>
        <v>2.5356831681156233</v>
      </c>
      <c r="P32" s="52">
        <f t="shared" si="18"/>
        <v>-2.4713071882021775E-2</v>
      </c>
    </row>
    <row r="33" spans="1:16" ht="26.25" customHeight="1" thickBot="1" x14ac:dyDescent="0.3">
      <c r="A33" s="12" t="s">
        <v>18</v>
      </c>
      <c r="B33" s="17">
        <v>624528.43999999994</v>
      </c>
      <c r="C33" s="145">
        <v>660842.91000000015</v>
      </c>
      <c r="D33" s="243">
        <f>SUM(D7:D32)</f>
        <v>1.0000000000000004</v>
      </c>
      <c r="E33" s="244">
        <f>SUM(E7:E32)</f>
        <v>0.99999999999999956</v>
      </c>
      <c r="F33" s="57">
        <f t="shared" si="4"/>
        <v>5.8147023696791471E-2</v>
      </c>
      <c r="G33" s="1"/>
      <c r="H33" s="17">
        <v>159955.26799999998</v>
      </c>
      <c r="I33" s="145">
        <v>167976.75699999998</v>
      </c>
      <c r="J33" s="243">
        <f>SUM(J7:J32)</f>
        <v>1.0000000000000002</v>
      </c>
      <c r="K33" s="244">
        <f>SUM(K7:K32)</f>
        <v>0.99999999999999944</v>
      </c>
      <c r="L33" s="57">
        <f t="shared" si="7"/>
        <v>5.014832646837241E-2</v>
      </c>
      <c r="N33" s="29">
        <f t="shared" si="0"/>
        <v>2.5612167157671797</v>
      </c>
      <c r="O33" s="146">
        <f t="shared" si="1"/>
        <v>2.5418560819544838</v>
      </c>
      <c r="P33" s="57">
        <f t="shared" si="8"/>
        <v>-7.5591548710069604E-3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L5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156</v>
      </c>
      <c r="B39" s="39">
        <v>60694.46</v>
      </c>
      <c r="C39" s="147">
        <v>62963.040000000001</v>
      </c>
      <c r="D39" s="247">
        <f t="shared" ref="D39:D61" si="19">B39/$B$62</f>
        <v>0.24900179933554348</v>
      </c>
      <c r="E39" s="246">
        <f t="shared" ref="E39:E61" si="20">C39/$C$62</f>
        <v>0.25681110016462688</v>
      </c>
      <c r="F39" s="52">
        <f>(C39-B39)/B39</f>
        <v>3.7377052205423721E-2</v>
      </c>
      <c r="H39" s="39">
        <v>14932.218999999997</v>
      </c>
      <c r="I39" s="147">
        <v>15863.337999999998</v>
      </c>
      <c r="J39" s="247">
        <f t="shared" ref="J39:J61" si="21">H39/$H$62</f>
        <v>0.25759209299786912</v>
      </c>
      <c r="K39" s="246">
        <f t="shared" ref="K39:K61" si="22">I39/$I$62</f>
        <v>0.2752717289498704</v>
      </c>
      <c r="L39" s="52">
        <f>(I39-H39)/H39</f>
        <v>6.235637181587015E-2</v>
      </c>
      <c r="N39" s="27">
        <f t="shared" ref="N39:N62" si="23">(H39/B39)*10</f>
        <v>2.4602276715205966</v>
      </c>
      <c r="O39" s="151">
        <f t="shared" ref="O39:O62" si="24">(I39/C39)*10</f>
        <v>2.5194682467682621</v>
      </c>
      <c r="P39" s="61">
        <f t="shared" si="8"/>
        <v>2.4079306128221276E-2</v>
      </c>
    </row>
    <row r="40" spans="1:16" ht="20.100000000000001" customHeight="1" x14ac:dyDescent="0.25">
      <c r="A40" s="38" t="s">
        <v>162</v>
      </c>
      <c r="B40" s="19">
        <v>47941.82</v>
      </c>
      <c r="C40" s="140">
        <v>49308.820000000014</v>
      </c>
      <c r="D40" s="247">
        <f t="shared" si="19"/>
        <v>0.19668351021527739</v>
      </c>
      <c r="E40" s="215">
        <f t="shared" si="20"/>
        <v>0.20111882005728376</v>
      </c>
      <c r="F40" s="52">
        <f t="shared" ref="F40:F62" si="25">(C40-B40)/B40</f>
        <v>2.8513727680760024E-2</v>
      </c>
      <c r="H40" s="19">
        <v>11169.466999999997</v>
      </c>
      <c r="I40" s="140">
        <v>11104.101999999997</v>
      </c>
      <c r="J40" s="247">
        <f t="shared" si="21"/>
        <v>0.19268176968209683</v>
      </c>
      <c r="K40" s="215">
        <f t="shared" si="22"/>
        <v>0.19268613932173123</v>
      </c>
      <c r="L40" s="52">
        <f t="shared" ref="L40:L62" si="26">(I40-H40)/H40</f>
        <v>-5.8521145189828483E-3</v>
      </c>
      <c r="N40" s="27">
        <f t="shared" si="23"/>
        <v>2.3297961988093059</v>
      </c>
      <c r="O40" s="152">
        <f t="shared" si="24"/>
        <v>2.2519504624122</v>
      </c>
      <c r="P40" s="52">
        <f t="shared" si="8"/>
        <v>-3.341310988355578E-2</v>
      </c>
    </row>
    <row r="41" spans="1:16" ht="20.100000000000001" customHeight="1" x14ac:dyDescent="0.25">
      <c r="A41" s="38" t="s">
        <v>159</v>
      </c>
      <c r="B41" s="19">
        <v>31745.010000000002</v>
      </c>
      <c r="C41" s="140">
        <v>27965.049999999992</v>
      </c>
      <c r="D41" s="247">
        <f t="shared" si="19"/>
        <v>0.13023535607574105</v>
      </c>
      <c r="E41" s="215">
        <f t="shared" si="20"/>
        <v>0.11406271451725959</v>
      </c>
      <c r="F41" s="52">
        <f t="shared" si="25"/>
        <v>-0.11907257235074142</v>
      </c>
      <c r="H41" s="19">
        <v>7548.8889999999992</v>
      </c>
      <c r="I41" s="140">
        <v>6386.2090000000007</v>
      </c>
      <c r="J41" s="247">
        <f t="shared" si="21"/>
        <v>0.13022405560209044</v>
      </c>
      <c r="K41" s="215">
        <f t="shared" si="22"/>
        <v>0.11081796232704763</v>
      </c>
      <c r="L41" s="52">
        <f t="shared" si="26"/>
        <v>-0.15402001539564281</v>
      </c>
      <c r="N41" s="27">
        <f t="shared" si="23"/>
        <v>2.3779765701759108</v>
      </c>
      <c r="O41" s="152">
        <f t="shared" si="24"/>
        <v>2.2836393998937972</v>
      </c>
      <c r="P41" s="52">
        <f t="shared" si="8"/>
        <v>-3.9671194184699242E-2</v>
      </c>
    </row>
    <row r="42" spans="1:16" ht="20.100000000000001" customHeight="1" x14ac:dyDescent="0.25">
      <c r="A42" s="38" t="s">
        <v>164</v>
      </c>
      <c r="B42" s="19">
        <v>26321.389999999996</v>
      </c>
      <c r="C42" s="140">
        <v>30638.229999999996</v>
      </c>
      <c r="D42" s="247">
        <f t="shared" si="19"/>
        <v>0.10798470685813137</v>
      </c>
      <c r="E42" s="215">
        <f t="shared" si="20"/>
        <v>0.12496597294852464</v>
      </c>
      <c r="F42" s="52">
        <f t="shared" si="25"/>
        <v>0.16400501645239862</v>
      </c>
      <c r="H42" s="19">
        <v>5314.5079999999989</v>
      </c>
      <c r="I42" s="140">
        <v>6174.5629999999992</v>
      </c>
      <c r="J42" s="247">
        <f t="shared" si="21"/>
        <v>9.1679290196180457E-2</v>
      </c>
      <c r="K42" s="215">
        <f t="shared" si="22"/>
        <v>0.1071453330011564</v>
      </c>
      <c r="L42" s="52">
        <f t="shared" si="26"/>
        <v>0.16183153736902842</v>
      </c>
      <c r="N42" s="27">
        <f t="shared" si="23"/>
        <v>2.0190833386838611</v>
      </c>
      <c r="O42" s="152">
        <f t="shared" si="24"/>
        <v>2.0153132214230389</v>
      </c>
      <c r="P42" s="52">
        <f t="shared" si="8"/>
        <v>-1.8672420244326142E-3</v>
      </c>
    </row>
    <row r="43" spans="1:16" ht="20.100000000000001" customHeight="1" x14ac:dyDescent="0.25">
      <c r="A43" s="38" t="s">
        <v>157</v>
      </c>
      <c r="B43" s="19">
        <v>16905.759999999998</v>
      </c>
      <c r="C43" s="140">
        <v>23136.019999999997</v>
      </c>
      <c r="D43" s="247">
        <f t="shared" si="19"/>
        <v>6.9356653953834627E-2</v>
      </c>
      <c r="E43" s="215">
        <f t="shared" si="20"/>
        <v>9.4366262328356598E-2</v>
      </c>
      <c r="F43" s="52">
        <f t="shared" si="25"/>
        <v>0.3685288327765211</v>
      </c>
      <c r="H43" s="19">
        <v>4667.9809999999998</v>
      </c>
      <c r="I43" s="140">
        <v>5855.22</v>
      </c>
      <c r="J43" s="247">
        <f t="shared" si="21"/>
        <v>8.0526209524805811E-2</v>
      </c>
      <c r="K43" s="215">
        <f t="shared" si="22"/>
        <v>0.10160387005445262</v>
      </c>
      <c r="L43" s="52">
        <f t="shared" si="26"/>
        <v>0.25433672502094601</v>
      </c>
      <c r="N43" s="27">
        <f t="shared" si="23"/>
        <v>2.7611778470769726</v>
      </c>
      <c r="O43" s="152">
        <f t="shared" si="24"/>
        <v>2.5307810072778296</v>
      </c>
      <c r="P43" s="52">
        <f t="shared" ref="P43:P50" si="27">(O43-N43)/N43</f>
        <v>-8.344150668999635E-2</v>
      </c>
    </row>
    <row r="44" spans="1:16" ht="20.100000000000001" customHeight="1" x14ac:dyDescent="0.25">
      <c r="A44" s="38" t="s">
        <v>155</v>
      </c>
      <c r="B44" s="19">
        <v>17531.799999999996</v>
      </c>
      <c r="C44" s="140">
        <v>15953.290000000005</v>
      </c>
      <c r="D44" s="247">
        <f t="shared" si="19"/>
        <v>7.192501169943484E-2</v>
      </c>
      <c r="E44" s="215">
        <f t="shared" si="20"/>
        <v>6.5069633806521116E-2</v>
      </c>
      <c r="F44" s="52">
        <f t="shared" ref="F44:F55" si="28">(C44-B44)/B44</f>
        <v>-9.0036961407270868E-2</v>
      </c>
      <c r="H44" s="19">
        <v>3182.8709999999996</v>
      </c>
      <c r="I44" s="140">
        <v>3285.07</v>
      </c>
      <c r="J44" s="247">
        <f t="shared" si="21"/>
        <v>5.4906936647006098E-2</v>
      </c>
      <c r="K44" s="215">
        <f t="shared" si="22"/>
        <v>5.7004830800513162E-2</v>
      </c>
      <c r="L44" s="52">
        <f t="shared" ref="L44:L55" si="29">(I44-H44)/H44</f>
        <v>3.2109061284607679E-2</v>
      </c>
      <c r="N44" s="27">
        <f t="shared" si="23"/>
        <v>1.8154844339999319</v>
      </c>
      <c r="O44" s="152">
        <f t="shared" si="24"/>
        <v>2.059180269398976</v>
      </c>
      <c r="P44" s="52">
        <f t="shared" si="27"/>
        <v>0.13423185064832854</v>
      </c>
    </row>
    <row r="45" spans="1:16" ht="20.100000000000001" customHeight="1" x14ac:dyDescent="0.25">
      <c r="A45" s="38" t="s">
        <v>158</v>
      </c>
      <c r="B45" s="19">
        <v>9528.34</v>
      </c>
      <c r="C45" s="140">
        <v>8765.18</v>
      </c>
      <c r="D45" s="247">
        <f t="shared" si="19"/>
        <v>3.9090450836548052E-2</v>
      </c>
      <c r="E45" s="215">
        <f t="shared" si="20"/>
        <v>3.575106155835208E-2</v>
      </c>
      <c r="F45" s="52">
        <f t="shared" si="28"/>
        <v>-8.0093699427182474E-2</v>
      </c>
      <c r="H45" s="19">
        <v>2525.8540000000007</v>
      </c>
      <c r="I45" s="140">
        <v>2373.9079999999999</v>
      </c>
      <c r="J45" s="247">
        <f t="shared" si="21"/>
        <v>4.357289552658182E-2</v>
      </c>
      <c r="K45" s="215">
        <f t="shared" si="22"/>
        <v>4.1193710902959327E-2</v>
      </c>
      <c r="L45" s="52">
        <f t="shared" si="29"/>
        <v>-6.015628773476249E-2</v>
      </c>
      <c r="N45" s="27">
        <f t="shared" si="23"/>
        <v>2.6508856736850288</v>
      </c>
      <c r="O45" s="152">
        <f t="shared" si="24"/>
        <v>2.7083391327959032</v>
      </c>
      <c r="P45" s="52">
        <f t="shared" si="27"/>
        <v>2.1673307031384589E-2</v>
      </c>
    </row>
    <row r="46" spans="1:16" ht="20.100000000000001" customHeight="1" x14ac:dyDescent="0.25">
      <c r="A46" s="38" t="s">
        <v>165</v>
      </c>
      <c r="B46" s="19">
        <v>5482.33</v>
      </c>
      <c r="C46" s="140">
        <v>6156.7100000000009</v>
      </c>
      <c r="D46" s="247">
        <f t="shared" si="19"/>
        <v>2.2491509678992615E-2</v>
      </c>
      <c r="E46" s="215">
        <f t="shared" si="20"/>
        <v>2.5111739657020377E-2</v>
      </c>
      <c r="F46" s="52">
        <f t="shared" si="28"/>
        <v>0.12300974220814891</v>
      </c>
      <c r="H46" s="19">
        <v>1649.0969999999995</v>
      </c>
      <c r="I46" s="140">
        <v>1655.5190000000002</v>
      </c>
      <c r="J46" s="247">
        <f t="shared" si="21"/>
        <v>2.8448172892890665E-2</v>
      </c>
      <c r="K46" s="215">
        <f t="shared" si="22"/>
        <v>2.8727722843663837E-2</v>
      </c>
      <c r="L46" s="52">
        <f t="shared" si="29"/>
        <v>3.8942524302698444E-3</v>
      </c>
      <c r="N46" s="27">
        <f t="shared" si="23"/>
        <v>3.0080221365733175</v>
      </c>
      <c r="O46" s="152">
        <f t="shared" si="24"/>
        <v>2.6889669969837788</v>
      </c>
      <c r="P46" s="52">
        <f t="shared" si="27"/>
        <v>-0.10606808231571072</v>
      </c>
    </row>
    <row r="47" spans="1:16" ht="20.100000000000001" customHeight="1" x14ac:dyDescent="0.25">
      <c r="A47" s="38" t="s">
        <v>161</v>
      </c>
      <c r="B47" s="19">
        <v>5825.32</v>
      </c>
      <c r="C47" s="140">
        <v>5285.5200000000013</v>
      </c>
      <c r="D47" s="247">
        <f t="shared" si="19"/>
        <v>2.3898641848124659E-2</v>
      </c>
      <c r="E47" s="215">
        <f t="shared" si="20"/>
        <v>2.1558365132022517E-2</v>
      </c>
      <c r="F47" s="52">
        <f t="shared" si="28"/>
        <v>-9.2664437318464632E-2</v>
      </c>
      <c r="H47" s="19">
        <v>1256.5710000000004</v>
      </c>
      <c r="I47" s="140">
        <v>1171.2979999999998</v>
      </c>
      <c r="J47" s="247">
        <f t="shared" si="21"/>
        <v>2.1676801946879133E-2</v>
      </c>
      <c r="K47" s="215">
        <f t="shared" si="22"/>
        <v>2.0325181596428522E-2</v>
      </c>
      <c r="L47" s="52">
        <f t="shared" si="29"/>
        <v>-6.7861664800477312E-2</v>
      </c>
      <c r="N47" s="27">
        <f t="shared" si="23"/>
        <v>2.1570849326732273</v>
      </c>
      <c r="O47" s="152">
        <f t="shared" si="24"/>
        <v>2.2160506440236714</v>
      </c>
      <c r="P47" s="52">
        <f t="shared" si="27"/>
        <v>2.7335832009808322E-2</v>
      </c>
    </row>
    <row r="48" spans="1:16" ht="20.100000000000001" customHeight="1" x14ac:dyDescent="0.25">
      <c r="A48" s="38" t="s">
        <v>160</v>
      </c>
      <c r="B48" s="19">
        <v>7363.2799999999988</v>
      </c>
      <c r="C48" s="140">
        <v>4084.2500000000005</v>
      </c>
      <c r="D48" s="247">
        <f t="shared" si="19"/>
        <v>3.020819312028512E-2</v>
      </c>
      <c r="E48" s="215">
        <f t="shared" si="20"/>
        <v>1.6658673657551755E-2</v>
      </c>
      <c r="F48" s="52">
        <f t="shared" si="28"/>
        <v>-0.44532192175226243</v>
      </c>
      <c r="H48" s="19">
        <v>1916.4919999999995</v>
      </c>
      <c r="I48" s="140">
        <v>1111.6369999999999</v>
      </c>
      <c r="J48" s="247">
        <f t="shared" si="21"/>
        <v>3.3060939267879216E-2</v>
      </c>
      <c r="K48" s="215">
        <f t="shared" si="22"/>
        <v>1.9289902223267708E-2</v>
      </c>
      <c r="L48" s="52">
        <f t="shared" si="29"/>
        <v>-0.41996261920216715</v>
      </c>
      <c r="N48" s="27">
        <f t="shared" si="23"/>
        <v>2.6027694179767709</v>
      </c>
      <c r="O48" s="152">
        <f t="shared" si="24"/>
        <v>2.7217653179898389</v>
      </c>
      <c r="P48" s="52">
        <f t="shared" si="27"/>
        <v>4.5718955813445802E-2</v>
      </c>
    </row>
    <row r="49" spans="1:16" ht="20.100000000000001" customHeight="1" x14ac:dyDescent="0.25">
      <c r="A49" s="38" t="s">
        <v>166</v>
      </c>
      <c r="B49" s="19">
        <v>4349.0399999999991</v>
      </c>
      <c r="C49" s="140">
        <v>4058.62</v>
      </c>
      <c r="D49" s="247">
        <f t="shared" si="19"/>
        <v>1.784213559824491E-2</v>
      </c>
      <c r="E49" s="215">
        <f t="shared" si="20"/>
        <v>1.6554135050501975E-2</v>
      </c>
      <c r="F49" s="52">
        <f t="shared" si="28"/>
        <v>-6.6777955594797753E-2</v>
      </c>
      <c r="H49" s="19">
        <v>1195.5109999999997</v>
      </c>
      <c r="I49" s="140">
        <v>1043.8150000000001</v>
      </c>
      <c r="J49" s="247">
        <f t="shared" si="21"/>
        <v>2.0623470677196439E-2</v>
      </c>
      <c r="K49" s="215">
        <f t="shared" si="22"/>
        <v>1.8113007473824803E-2</v>
      </c>
      <c r="L49" s="52">
        <f t="shared" si="29"/>
        <v>-0.12688800019405905</v>
      </c>
      <c r="N49" s="27">
        <f t="shared" ref="N49" si="30">(H49/B49)*10</f>
        <v>2.7489078049408606</v>
      </c>
      <c r="O49" s="152">
        <f t="shared" ref="O49" si="31">(I49/C49)*10</f>
        <v>2.571847081027542</v>
      </c>
      <c r="P49" s="52">
        <f t="shared" ref="P49" si="32">(O49-N49)/N49</f>
        <v>-6.4411299496866123E-2</v>
      </c>
    </row>
    <row r="50" spans="1:16" ht="20.100000000000001" customHeight="1" x14ac:dyDescent="0.25">
      <c r="A50" s="38" t="s">
        <v>168</v>
      </c>
      <c r="B50" s="19">
        <v>3937.4199999999996</v>
      </c>
      <c r="C50" s="140">
        <v>1681.9399999999996</v>
      </c>
      <c r="D50" s="247">
        <f t="shared" si="19"/>
        <v>1.6153445713822243E-2</v>
      </c>
      <c r="E50" s="215">
        <f t="shared" si="20"/>
        <v>6.8602288233047901E-3</v>
      </c>
      <c r="F50" s="52">
        <f t="shared" si="28"/>
        <v>-0.57283195595085112</v>
      </c>
      <c r="H50" s="19">
        <v>1050.2060000000001</v>
      </c>
      <c r="I50" s="140">
        <v>385.54500000000002</v>
      </c>
      <c r="J50" s="247">
        <f t="shared" si="21"/>
        <v>1.8116849318840035E-2</v>
      </c>
      <c r="K50" s="215">
        <f t="shared" si="22"/>
        <v>6.6902463238177109E-3</v>
      </c>
      <c r="L50" s="52">
        <f t="shared" si="29"/>
        <v>-0.63288630992395778</v>
      </c>
      <c r="N50" s="27">
        <f t="shared" si="23"/>
        <v>2.6672440328946374</v>
      </c>
      <c r="O50" s="152">
        <f t="shared" si="24"/>
        <v>2.2922636954944893</v>
      </c>
      <c r="P50" s="52">
        <f t="shared" si="27"/>
        <v>-0.14058718766471442</v>
      </c>
    </row>
    <row r="51" spans="1:16" ht="20.100000000000001" customHeight="1" x14ac:dyDescent="0.25">
      <c r="A51" s="38" t="s">
        <v>170</v>
      </c>
      <c r="B51" s="19">
        <v>2042.35</v>
      </c>
      <c r="C51" s="140">
        <v>1755.03</v>
      </c>
      <c r="D51" s="247">
        <f t="shared" si="19"/>
        <v>8.3788343264434226E-3</v>
      </c>
      <c r="E51" s="215">
        <f t="shared" si="20"/>
        <v>7.1583453581962548E-3</v>
      </c>
      <c r="F51" s="52">
        <f t="shared" si="28"/>
        <v>-0.14068107816975539</v>
      </c>
      <c r="H51" s="19">
        <v>429.697</v>
      </c>
      <c r="I51" s="140">
        <v>343.161</v>
      </c>
      <c r="J51" s="247">
        <f t="shared" si="21"/>
        <v>7.4125988632302671E-3</v>
      </c>
      <c r="K51" s="215">
        <f t="shared" si="22"/>
        <v>5.9547695307359955E-3</v>
      </c>
      <c r="L51" s="52">
        <f t="shared" si="29"/>
        <v>-0.20138842021238221</v>
      </c>
      <c r="N51" s="27">
        <f t="shared" ref="N51" si="33">(H51/B51)*10</f>
        <v>2.1039341934536195</v>
      </c>
      <c r="O51" s="152">
        <f t="shared" ref="O51" si="34">(I51/C51)*10</f>
        <v>1.9552999094032582</v>
      </c>
      <c r="P51" s="52">
        <f t="shared" ref="P51" si="35">(O51-N51)/N51</f>
        <v>-7.0645880709024167E-2</v>
      </c>
    </row>
    <row r="52" spans="1:16" ht="20.100000000000001" customHeight="1" x14ac:dyDescent="0.25">
      <c r="A52" s="38" t="s">
        <v>171</v>
      </c>
      <c r="B52" s="19">
        <v>1398.81</v>
      </c>
      <c r="C52" s="140">
        <v>1315.2400000000002</v>
      </c>
      <c r="D52" s="247">
        <f t="shared" si="19"/>
        <v>5.7386820300988194E-3</v>
      </c>
      <c r="E52" s="215">
        <f t="shared" si="20"/>
        <v>5.3645476994205474E-3</v>
      </c>
      <c r="F52" s="52">
        <f t="shared" si="28"/>
        <v>-5.9743639236207714E-2</v>
      </c>
      <c r="H52" s="19">
        <v>361.59399999999999</v>
      </c>
      <c r="I52" s="140">
        <v>330.81000000000006</v>
      </c>
      <c r="J52" s="247">
        <f t="shared" si="21"/>
        <v>6.2377705065450421E-3</v>
      </c>
      <c r="K52" s="215">
        <f t="shared" si="22"/>
        <v>5.7404463457758166E-3</v>
      </c>
      <c r="L52" s="52">
        <f t="shared" si="29"/>
        <v>-8.5134155987101376E-2</v>
      </c>
      <c r="N52" s="27">
        <f t="shared" ref="N52:N53" si="36">(H52/B52)*10</f>
        <v>2.5850115455279843</v>
      </c>
      <c r="O52" s="152">
        <f t="shared" ref="O52:O53" si="37">(I52/C52)*10</f>
        <v>2.515206350171832</v>
      </c>
      <c r="P52" s="52">
        <f t="shared" ref="P52:P53" si="38">(O52-N52)/N52</f>
        <v>-2.7003823436268122E-2</v>
      </c>
    </row>
    <row r="53" spans="1:16" ht="20.100000000000001" customHeight="1" x14ac:dyDescent="0.25">
      <c r="A53" s="38" t="s">
        <v>172</v>
      </c>
      <c r="B53" s="19">
        <v>1314.54</v>
      </c>
      <c r="C53" s="140">
        <v>780.56</v>
      </c>
      <c r="D53" s="247">
        <f t="shared" si="19"/>
        <v>5.392960499171511E-3</v>
      </c>
      <c r="E53" s="215">
        <f t="shared" si="20"/>
        <v>3.1837165477477127E-3</v>
      </c>
      <c r="F53" s="52">
        <f t="shared" si="28"/>
        <v>-0.4062105375264351</v>
      </c>
      <c r="H53" s="19">
        <v>325.97999999999996</v>
      </c>
      <c r="I53" s="140">
        <v>194.99299999999999</v>
      </c>
      <c r="J53" s="247">
        <f t="shared" si="21"/>
        <v>5.623402019180497E-3</v>
      </c>
      <c r="K53" s="215">
        <f t="shared" si="22"/>
        <v>3.3836548299684519E-3</v>
      </c>
      <c r="L53" s="52">
        <f t="shared" si="29"/>
        <v>-0.40182526535370261</v>
      </c>
      <c r="N53" s="27">
        <f t="shared" si="36"/>
        <v>2.479802820758592</v>
      </c>
      <c r="O53" s="152">
        <f t="shared" si="37"/>
        <v>2.4981167367018555</v>
      </c>
      <c r="P53" s="52">
        <f t="shared" si="38"/>
        <v>7.3852307086500948E-3</v>
      </c>
    </row>
    <row r="54" spans="1:16" ht="20.100000000000001" customHeight="1" x14ac:dyDescent="0.25">
      <c r="A54" s="38" t="s">
        <v>174</v>
      </c>
      <c r="B54" s="19">
        <v>162.28</v>
      </c>
      <c r="C54" s="140">
        <v>611.52</v>
      </c>
      <c r="D54" s="247">
        <f t="shared" si="19"/>
        <v>6.6576112541691607E-4</v>
      </c>
      <c r="E54" s="215">
        <f t="shared" si="20"/>
        <v>2.494243034845087E-3</v>
      </c>
      <c r="F54" s="52">
        <f t="shared" si="28"/>
        <v>2.7683017007641113</v>
      </c>
      <c r="H54" s="19">
        <v>35.933000000000007</v>
      </c>
      <c r="I54" s="140">
        <v>144.73599999999999</v>
      </c>
      <c r="J54" s="247">
        <f t="shared" si="21"/>
        <v>6.1987147909446248E-4</v>
      </c>
      <c r="K54" s="215">
        <f t="shared" si="22"/>
        <v>2.5115602379075855E-3</v>
      </c>
      <c r="L54" s="52">
        <f t="shared" si="29"/>
        <v>3.027940889989702</v>
      </c>
      <c r="N54" s="27">
        <f t="shared" ref="N54" si="39">(H54/B54)*10</f>
        <v>2.2142593049051027</v>
      </c>
      <c r="O54" s="152">
        <f t="shared" ref="O54" si="40">(I54/C54)*10</f>
        <v>2.3668236525379385</v>
      </c>
      <c r="P54" s="52">
        <f t="shared" ref="P54" si="41">(O54-N54)/N54</f>
        <v>6.8900849731045516E-2</v>
      </c>
    </row>
    <row r="55" spans="1:16" ht="20.100000000000001" customHeight="1" x14ac:dyDescent="0.25">
      <c r="A55" s="38" t="s">
        <v>163</v>
      </c>
      <c r="B55" s="19">
        <v>607.7399999999999</v>
      </c>
      <c r="C55" s="140">
        <v>268.75</v>
      </c>
      <c r="D55" s="247">
        <f t="shared" si="19"/>
        <v>2.4932811582504097E-3</v>
      </c>
      <c r="E55" s="215">
        <f t="shared" si="20"/>
        <v>1.0961666267899942E-3</v>
      </c>
      <c r="F55" s="52">
        <f t="shared" si="28"/>
        <v>-0.55778786981274875</v>
      </c>
      <c r="H55" s="19">
        <v>216.97400000000002</v>
      </c>
      <c r="I55" s="140">
        <v>59.146000000000008</v>
      </c>
      <c r="J55" s="247">
        <f t="shared" si="21"/>
        <v>3.7429659172638487E-3</v>
      </c>
      <c r="K55" s="215">
        <f t="shared" si="22"/>
        <v>1.0263427331920329E-3</v>
      </c>
      <c r="L55" s="52">
        <f t="shared" si="29"/>
        <v>-0.72740512688156178</v>
      </c>
      <c r="N55" s="27">
        <f t="shared" ref="N55" si="42">(H55/B55)*10</f>
        <v>3.5701780366604146</v>
      </c>
      <c r="O55" s="152">
        <f t="shared" ref="O55" si="43">(I55/C55)*10</f>
        <v>2.2007813953488373</v>
      </c>
      <c r="P55" s="52">
        <f t="shared" ref="P55" si="44">(O55-N55)/N55</f>
        <v>-0.38356536487814108</v>
      </c>
    </row>
    <row r="56" spans="1:16" ht="20.100000000000001" customHeight="1" x14ac:dyDescent="0.25">
      <c r="A56" s="38" t="s">
        <v>167</v>
      </c>
      <c r="B56" s="19">
        <v>206.44</v>
      </c>
      <c r="C56" s="140">
        <v>120.74999999999999</v>
      </c>
      <c r="D56" s="247">
        <f t="shared" si="19"/>
        <v>8.4692954603813263E-4</v>
      </c>
      <c r="E56" s="215">
        <f t="shared" si="20"/>
        <v>4.9251021464145775E-4</v>
      </c>
      <c r="F56" s="52">
        <f t="shared" ref="F56:F59" si="45">(C56-B56)/B56</f>
        <v>-0.41508428599108704</v>
      </c>
      <c r="H56" s="19">
        <v>49.045999999999999</v>
      </c>
      <c r="I56" s="140">
        <v>35.31</v>
      </c>
      <c r="J56" s="247">
        <f t="shared" si="21"/>
        <v>8.4608066578540611E-4</v>
      </c>
      <c r="K56" s="215">
        <f t="shared" si="22"/>
        <v>6.1272380057841077E-4</v>
      </c>
      <c r="L56" s="52">
        <f t="shared" ref="L56:L59" si="46">(I56-H56)/H56</f>
        <v>-0.28006361375035677</v>
      </c>
      <c r="N56" s="27">
        <f t="shared" si="23"/>
        <v>2.3757992637085836</v>
      </c>
      <c r="O56" s="152">
        <f t="shared" si="24"/>
        <v>2.9242236024844726</v>
      </c>
      <c r="P56" s="52">
        <f t="shared" ref="P56" si="47">(O56-N56)/N56</f>
        <v>0.23083782672775457</v>
      </c>
    </row>
    <row r="57" spans="1:16" ht="20.100000000000001" customHeight="1" x14ac:dyDescent="0.25">
      <c r="A57" s="38" t="s">
        <v>169</v>
      </c>
      <c r="B57" s="19">
        <v>138.72000000000003</v>
      </c>
      <c r="C57" s="140">
        <v>92.96999999999997</v>
      </c>
      <c r="D57" s="247">
        <f t="shared" si="19"/>
        <v>5.6910514738621281E-4</v>
      </c>
      <c r="E57" s="215">
        <f t="shared" si="20"/>
        <v>3.7920227457736083E-4</v>
      </c>
      <c r="F57" s="52">
        <f t="shared" si="45"/>
        <v>-0.32980103806228406</v>
      </c>
      <c r="H57" s="19">
        <v>60.233999999999995</v>
      </c>
      <c r="I57" s="140">
        <v>32.805</v>
      </c>
      <c r="J57" s="247">
        <f t="shared" si="21"/>
        <v>1.0390821437613292E-3</v>
      </c>
      <c r="K57" s="215">
        <f t="shared" si="22"/>
        <v>5.6925528966227025E-4</v>
      </c>
      <c r="L57" s="52">
        <f t="shared" si="46"/>
        <v>-0.45537404123916719</v>
      </c>
      <c r="N57" s="27">
        <f t="shared" ref="N57:N59" si="48">(H57/B57)*10</f>
        <v>4.3421280276816603</v>
      </c>
      <c r="O57" s="152">
        <f t="shared" ref="O57:O59" si="49">(I57/C57)*10</f>
        <v>3.5285575992255573</v>
      </c>
      <c r="P57" s="52">
        <f t="shared" ref="P57:P59" si="50">(O57-N57)/N57</f>
        <v>-0.18736675272342965</v>
      </c>
    </row>
    <row r="58" spans="1:16" ht="20.100000000000001" customHeight="1" x14ac:dyDescent="0.25">
      <c r="A58" s="38" t="s">
        <v>215</v>
      </c>
      <c r="B58" s="19">
        <v>23.639999999999997</v>
      </c>
      <c r="C58" s="140">
        <v>58.94</v>
      </c>
      <c r="D58" s="247">
        <f t="shared" si="19"/>
        <v>9.6984181691249047E-5</v>
      </c>
      <c r="E58" s="215">
        <f t="shared" si="20"/>
        <v>2.4040208737861302E-4</v>
      </c>
      <c r="F58" s="52">
        <f t="shared" si="45"/>
        <v>1.4932318104906939</v>
      </c>
      <c r="H58" s="19">
        <v>12.913000000000002</v>
      </c>
      <c r="I58" s="140">
        <v>22.9</v>
      </c>
      <c r="J58" s="247">
        <f t="shared" si="21"/>
        <v>2.2275903513613651E-4</v>
      </c>
      <c r="K58" s="215">
        <f t="shared" si="22"/>
        <v>3.9737680637908819E-4</v>
      </c>
      <c r="L58" s="52">
        <f t="shared" si="46"/>
        <v>0.77340664446681595</v>
      </c>
      <c r="N58" s="27">
        <f t="shared" ref="N58" si="51">(H58/B58)*10</f>
        <v>5.4623519458544854</v>
      </c>
      <c r="O58" s="152">
        <f t="shared" ref="O58" si="52">(I58/C58)*10</f>
        <v>3.8853070919579231</v>
      </c>
      <c r="P58" s="52">
        <f t="shared" ref="P58" si="53">(O58-N58)/N58</f>
        <v>-0.28871168857829105</v>
      </c>
    </row>
    <row r="59" spans="1:16" ht="20.100000000000001" customHeight="1" x14ac:dyDescent="0.25">
      <c r="A59" s="38" t="s">
        <v>173</v>
      </c>
      <c r="B59" s="19">
        <v>53.980000000000018</v>
      </c>
      <c r="C59" s="140">
        <v>55.74</v>
      </c>
      <c r="D59" s="247">
        <f t="shared" si="19"/>
        <v>2.2145541995319905E-4</v>
      </c>
      <c r="E59" s="215">
        <f t="shared" si="20"/>
        <v>2.2735005684567172E-4</v>
      </c>
      <c r="F59" s="52">
        <f t="shared" si="45"/>
        <v>3.2604668395701801E-2</v>
      </c>
      <c r="H59" s="19">
        <v>15.946999999999997</v>
      </c>
      <c r="I59" s="140">
        <v>17.042000000000002</v>
      </c>
      <c r="J59" s="247">
        <f t="shared" si="21"/>
        <v>2.7509783422256394E-4</v>
      </c>
      <c r="K59" s="215">
        <f t="shared" si="22"/>
        <v>2.9572469582150315E-4</v>
      </c>
      <c r="L59" s="52">
        <f t="shared" si="46"/>
        <v>6.8664952655672185E-2</v>
      </c>
      <c r="N59" s="27">
        <f t="shared" si="48"/>
        <v>2.954242311967394</v>
      </c>
      <c r="O59" s="152">
        <f t="shared" si="49"/>
        <v>3.0574094007893793</v>
      </c>
      <c r="P59" s="52">
        <f t="shared" si="50"/>
        <v>3.492167463855754E-2</v>
      </c>
    </row>
    <row r="60" spans="1:16" ht="20.100000000000001" customHeight="1" x14ac:dyDescent="0.25">
      <c r="A60" s="38" t="s">
        <v>204</v>
      </c>
      <c r="B60" s="19">
        <v>11.26</v>
      </c>
      <c r="C60" s="140">
        <v>26.84</v>
      </c>
      <c r="D60" s="247">
        <f t="shared" si="19"/>
        <v>4.619466522180475E-5</v>
      </c>
      <c r="E60" s="215">
        <f t="shared" si="20"/>
        <v>1.0947390609504536E-4</v>
      </c>
      <c r="F60" s="52">
        <f t="shared" ref="F60:F61" si="54">(C60-B60)/B60</f>
        <v>1.3836589698046182</v>
      </c>
      <c r="H60" s="19">
        <v>3.54</v>
      </c>
      <c r="I60" s="140">
        <v>10.364000000000001</v>
      </c>
      <c r="J60" s="247">
        <f t="shared" si="21"/>
        <v>6.1067682520090077E-5</v>
      </c>
      <c r="K60" s="215">
        <f t="shared" si="22"/>
        <v>1.7984337210973233E-4</v>
      </c>
      <c r="L60" s="52">
        <f t="shared" ref="L60:L61" si="55">(I60-H60)/H60</f>
        <v>1.9276836158192092</v>
      </c>
      <c r="N60" s="27">
        <f t="shared" ref="N60:N61" si="56">(H60/B60)*10</f>
        <v>3.1438721136767316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165.35999999995693</v>
      </c>
      <c r="C61" s="140">
        <f>C62-SUM(C39:C60)</f>
        <v>89.570000000065193</v>
      </c>
      <c r="D61" s="247">
        <f t="shared" si="19"/>
        <v>6.7839696634774819E-4</v>
      </c>
      <c r="E61" s="215">
        <f t="shared" si="20"/>
        <v>3.6533449213637672E-4</v>
      </c>
      <c r="F61" s="52">
        <f t="shared" si="54"/>
        <v>-0.45833333333279797</v>
      </c>
      <c r="H61" s="19">
        <f>H62-SUM(H39:H60)</f>
        <v>46.943999999988591</v>
      </c>
      <c r="I61" s="140">
        <f>I62-SUM(I39:I60)</f>
        <v>26.431999999978871</v>
      </c>
      <c r="J61" s="247">
        <f t="shared" si="21"/>
        <v>8.098195729441841E-4</v>
      </c>
      <c r="K61" s="215">
        <f t="shared" si="22"/>
        <v>4.5866653913553118E-4</v>
      </c>
      <c r="L61" s="52">
        <f t="shared" si="55"/>
        <v>-0.43694614860290359</v>
      </c>
      <c r="N61" s="27">
        <f t="shared" si="56"/>
        <v>2.8388969521045486</v>
      </c>
      <c r="O61" s="152">
        <f t="shared" ref="O61" si="58">(I61/C61)*10</f>
        <v>2.9509880540314426</v>
      </c>
      <c r="P61" s="52">
        <f t="shared" si="57"/>
        <v>3.948403334745839E-2</v>
      </c>
    </row>
    <row r="62" spans="1:16" ht="26.25" customHeight="1" thickBot="1" x14ac:dyDescent="0.3">
      <c r="A62" s="12" t="s">
        <v>18</v>
      </c>
      <c r="B62" s="17">
        <v>243751.09</v>
      </c>
      <c r="C62" s="145">
        <v>245172.58000000002</v>
      </c>
      <c r="D62" s="253">
        <f>SUM(D39:D61)</f>
        <v>0.99999999999999967</v>
      </c>
      <c r="E62" s="254">
        <f>SUM(E39:E61)</f>
        <v>1.0000000000000004</v>
      </c>
      <c r="F62" s="57">
        <f t="shared" si="25"/>
        <v>5.8317277678636018E-3</v>
      </c>
      <c r="G62" s="1"/>
      <c r="H62" s="17">
        <v>57968.467999999986</v>
      </c>
      <c r="I62" s="145">
        <v>57627.922999999988</v>
      </c>
      <c r="J62" s="253">
        <f>SUM(J39:J61)</f>
        <v>1.0000000000000002</v>
      </c>
      <c r="K62" s="254">
        <f>SUM(K39:K61)</f>
        <v>0.99999999999999989</v>
      </c>
      <c r="L62" s="57">
        <f t="shared" si="26"/>
        <v>-5.8746593061593131E-3</v>
      </c>
      <c r="M62" s="1"/>
      <c r="N62" s="29">
        <f t="shared" si="23"/>
        <v>2.3781829242281538</v>
      </c>
      <c r="O62" s="146">
        <f t="shared" si="24"/>
        <v>2.3505044079562234</v>
      </c>
      <c r="P62" s="57">
        <f t="shared" si="8"/>
        <v>-1.1638514426266663E-2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jan-out</v>
      </c>
      <c r="C66" s="362"/>
      <c r="D66" s="368" t="str">
        <f>B5</f>
        <v>jan-out</v>
      </c>
      <c r="E66" s="362"/>
      <c r="F66" s="131" t="str">
        <f>F37</f>
        <v>2024/2023</v>
      </c>
      <c r="H66" s="356" t="str">
        <f>B5</f>
        <v>jan-out</v>
      </c>
      <c r="I66" s="362"/>
      <c r="J66" s="368" t="str">
        <f>B5</f>
        <v>jan-out</v>
      </c>
      <c r="K66" s="357"/>
      <c r="L66" s="131" t="str">
        <f>L37</f>
        <v>2024/2023</v>
      </c>
      <c r="N66" s="356" t="str">
        <f>B5</f>
        <v>jan-out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178</v>
      </c>
      <c r="B68" s="39">
        <v>92295.299999999988</v>
      </c>
      <c r="C68" s="147">
        <v>105863.43</v>
      </c>
      <c r="D68" s="247">
        <f>B68/$B$96</f>
        <v>0.24238652850543757</v>
      </c>
      <c r="E68" s="246">
        <f>C68/$C$96</f>
        <v>0.25468122778933983</v>
      </c>
      <c r="F68" s="61">
        <f t="shared" ref="F68:F76" si="59">(C68-B68)/B68</f>
        <v>0.14700781079859979</v>
      </c>
      <c r="H68" s="19">
        <v>23769.064999999999</v>
      </c>
      <c r="I68" s="147">
        <v>26605.639000000014</v>
      </c>
      <c r="J68" s="261">
        <f>H68/$H$96</f>
        <v>0.23306020975263461</v>
      </c>
      <c r="K68" s="246">
        <f>I68/$I$96</f>
        <v>0.24110484937249102</v>
      </c>
      <c r="L68" s="61">
        <f t="shared" ref="L68:L76" si="60">(I68-H68)/H68</f>
        <v>0.11933889700751861</v>
      </c>
      <c r="N68" s="41">
        <f t="shared" ref="N68:N96" si="61">(H68/B68)*10</f>
        <v>2.5753277794210545</v>
      </c>
      <c r="O68" s="149">
        <f t="shared" ref="O68:O96" si="62">(I68/C68)*10</f>
        <v>2.5132039458763069</v>
      </c>
      <c r="P68" s="61">
        <f t="shared" si="8"/>
        <v>-2.412268995083543E-2</v>
      </c>
    </row>
    <row r="69" spans="1:16" ht="20.100000000000001" customHeight="1" x14ac:dyDescent="0.25">
      <c r="A69" s="38" t="s">
        <v>179</v>
      </c>
      <c r="B69" s="19">
        <v>66704.419999999969</v>
      </c>
      <c r="C69" s="140">
        <v>68241.55</v>
      </c>
      <c r="D69" s="247">
        <f t="shared" ref="D69:D95" si="63">B69/$B$96</f>
        <v>0.17517958985743234</v>
      </c>
      <c r="E69" s="215">
        <f t="shared" ref="E69:E95" si="64">C69/$C$96</f>
        <v>0.16417229009344989</v>
      </c>
      <c r="F69" s="52">
        <f t="shared" si="59"/>
        <v>2.3043900239295003E-2</v>
      </c>
      <c r="H69" s="19">
        <v>16834.176000000007</v>
      </c>
      <c r="I69" s="140">
        <v>17465.602999999999</v>
      </c>
      <c r="J69" s="262">
        <f t="shared" ref="J69:J95" si="65">H69/$H$96</f>
        <v>0.1650623021802822</v>
      </c>
      <c r="K69" s="215">
        <f t="shared" ref="K69:K96" si="66">I69/$I$96</f>
        <v>0.15827628047252407</v>
      </c>
      <c r="L69" s="52">
        <f t="shared" si="60"/>
        <v>3.7508637191389242E-2</v>
      </c>
      <c r="N69" s="40">
        <f t="shared" si="61"/>
        <v>2.5236972302585068</v>
      </c>
      <c r="O69" s="143">
        <f t="shared" si="62"/>
        <v>2.5593795861905244</v>
      </c>
      <c r="P69" s="52">
        <f t="shared" si="8"/>
        <v>1.4138921065568005E-2</v>
      </c>
    </row>
    <row r="70" spans="1:16" ht="20.100000000000001" customHeight="1" x14ac:dyDescent="0.25">
      <c r="A70" s="38" t="s">
        <v>177</v>
      </c>
      <c r="B70" s="19">
        <v>66641.259999999995</v>
      </c>
      <c r="C70" s="140">
        <v>63350.610000000015</v>
      </c>
      <c r="D70" s="247">
        <f t="shared" si="63"/>
        <v>0.17501371864686802</v>
      </c>
      <c r="E70" s="215">
        <f t="shared" si="64"/>
        <v>0.15240589820303041</v>
      </c>
      <c r="F70" s="52">
        <f t="shared" si="59"/>
        <v>-4.9378568172330176E-2</v>
      </c>
      <c r="H70" s="19">
        <v>17331.374000000003</v>
      </c>
      <c r="I70" s="140">
        <v>16538.461999999996</v>
      </c>
      <c r="J70" s="262">
        <f t="shared" si="65"/>
        <v>0.16993742327438452</v>
      </c>
      <c r="K70" s="215">
        <f t="shared" si="66"/>
        <v>0.14987437021763181</v>
      </c>
      <c r="L70" s="52">
        <f t="shared" si="60"/>
        <v>-4.5750094597232012E-2</v>
      </c>
      <c r="N70" s="40">
        <f t="shared" si="61"/>
        <v>2.6006972257127199</v>
      </c>
      <c r="O70" s="143">
        <f t="shared" si="62"/>
        <v>2.6106239545286138</v>
      </c>
      <c r="P70" s="52">
        <f t="shared" si="8"/>
        <v>3.8169490541804778E-3</v>
      </c>
    </row>
    <row r="71" spans="1:16" ht="20.100000000000001" customHeight="1" x14ac:dyDescent="0.25">
      <c r="A71" s="38" t="s">
        <v>180</v>
      </c>
      <c r="B71" s="19">
        <v>30528.1</v>
      </c>
      <c r="C71" s="140">
        <v>33124.859999999993</v>
      </c>
      <c r="D71" s="247">
        <f t="shared" si="63"/>
        <v>8.0173098531202011E-2</v>
      </c>
      <c r="E71" s="215">
        <f t="shared" si="64"/>
        <v>7.9690219891325936E-2</v>
      </c>
      <c r="F71" s="52">
        <f t="shared" si="59"/>
        <v>8.5061304175497163E-2</v>
      </c>
      <c r="H71" s="19">
        <v>8999.1219999999994</v>
      </c>
      <c r="I71" s="140">
        <v>10391.772999999999</v>
      </c>
      <c r="J71" s="262">
        <f t="shared" si="65"/>
        <v>8.8238105323433985E-2</v>
      </c>
      <c r="K71" s="215">
        <f t="shared" si="66"/>
        <v>9.4172023602895533E-2</v>
      </c>
      <c r="L71" s="52">
        <f t="shared" si="60"/>
        <v>0.15475409712191923</v>
      </c>
      <c r="N71" s="40">
        <f t="shared" si="61"/>
        <v>2.9478159466196718</v>
      </c>
      <c r="O71" s="143">
        <f t="shared" si="62"/>
        <v>3.1371522777756651</v>
      </c>
      <c r="P71" s="52">
        <f t="shared" si="8"/>
        <v>6.4229359832695648E-2</v>
      </c>
    </row>
    <row r="72" spans="1:16" ht="20.100000000000001" customHeight="1" x14ac:dyDescent="0.25">
      <c r="A72" s="38" t="s">
        <v>183</v>
      </c>
      <c r="B72" s="19">
        <v>16794.36</v>
      </c>
      <c r="C72" s="140">
        <v>15609.93</v>
      </c>
      <c r="D72" s="247">
        <f t="shared" si="63"/>
        <v>4.4105459529039735E-2</v>
      </c>
      <c r="E72" s="215">
        <f t="shared" si="64"/>
        <v>3.7553630541780576E-2</v>
      </c>
      <c r="F72" s="52">
        <f t="shared" si="59"/>
        <v>-7.0525462119425827E-2</v>
      </c>
      <c r="H72" s="19">
        <v>5902.3919999999989</v>
      </c>
      <c r="I72" s="140">
        <v>5382.179000000001</v>
      </c>
      <c r="J72" s="262">
        <f t="shared" si="65"/>
        <v>5.7874077821835748E-2</v>
      </c>
      <c r="K72" s="215">
        <f t="shared" si="66"/>
        <v>4.8774226286795216E-2</v>
      </c>
      <c r="L72" s="52">
        <f t="shared" si="60"/>
        <v>-8.8135962504692675E-2</v>
      </c>
      <c r="N72" s="40">
        <f t="shared" si="61"/>
        <v>3.5145084421198538</v>
      </c>
      <c r="O72" s="143">
        <f t="shared" si="62"/>
        <v>3.4479200098911407</v>
      </c>
      <c r="P72" s="52">
        <f t="shared" ref="P72:P76" si="67">(O72-N72)/N72</f>
        <v>-1.8946727067341698E-2</v>
      </c>
    </row>
    <row r="73" spans="1:16" ht="20.100000000000001" customHeight="1" x14ac:dyDescent="0.25">
      <c r="A73" s="38" t="s">
        <v>182</v>
      </c>
      <c r="B73" s="19">
        <v>12749.86</v>
      </c>
      <c r="C73" s="140">
        <v>23300.579999999994</v>
      </c>
      <c r="D73" s="247">
        <f t="shared" si="63"/>
        <v>3.3483766825941723E-2</v>
      </c>
      <c r="E73" s="215">
        <f t="shared" si="64"/>
        <v>5.6055432197915138E-2</v>
      </c>
      <c r="F73" s="52">
        <f t="shared" si="59"/>
        <v>0.82751653743648901</v>
      </c>
      <c r="H73" s="19">
        <v>2783.2069999999994</v>
      </c>
      <c r="I73" s="140">
        <v>4903.8720000000003</v>
      </c>
      <c r="J73" s="262">
        <f t="shared" si="65"/>
        <v>2.7289874768107236E-2</v>
      </c>
      <c r="K73" s="215">
        <f t="shared" si="66"/>
        <v>4.4439726476856123E-2</v>
      </c>
      <c r="L73" s="52">
        <f t="shared" si="60"/>
        <v>0.7619501531865942</v>
      </c>
      <c r="N73" s="40">
        <f t="shared" ref="N73" si="68">(H73/B73)*10</f>
        <v>2.1829314204234391</v>
      </c>
      <c r="O73" s="143">
        <f t="shared" ref="O73" si="69">(I73/C73)*10</f>
        <v>2.1046137048949003</v>
      </c>
      <c r="P73" s="52">
        <f t="shared" ref="P73" si="70">(O73-N73)/N73</f>
        <v>-3.5877313778985773E-2</v>
      </c>
    </row>
    <row r="74" spans="1:16" ht="20.100000000000001" customHeight="1" x14ac:dyDescent="0.25">
      <c r="A74" s="38" t="s">
        <v>185</v>
      </c>
      <c r="B74" s="19">
        <v>20367.059999999998</v>
      </c>
      <c r="C74" s="140">
        <v>19532.03</v>
      </c>
      <c r="D74" s="247">
        <f t="shared" si="63"/>
        <v>5.3488107945496223E-2</v>
      </c>
      <c r="E74" s="215">
        <f t="shared" si="64"/>
        <v>4.6989233029935074E-2</v>
      </c>
      <c r="F74" s="52">
        <f t="shared" si="59"/>
        <v>-4.0999044535637394E-2</v>
      </c>
      <c r="H74" s="19">
        <v>4765.5399999999991</v>
      </c>
      <c r="I74" s="140">
        <v>4473.0369999999994</v>
      </c>
      <c r="J74" s="262">
        <f t="shared" si="65"/>
        <v>4.672702741923463E-2</v>
      </c>
      <c r="K74" s="215">
        <f t="shared" si="66"/>
        <v>4.0535426047184152E-2</v>
      </c>
      <c r="L74" s="52">
        <f t="shared" si="60"/>
        <v>-6.1378773444352532E-2</v>
      </c>
      <c r="N74" s="40">
        <f t="shared" si="61"/>
        <v>2.3398271522743093</v>
      </c>
      <c r="O74" s="143">
        <f t="shared" si="62"/>
        <v>2.2901034864271659</v>
      </c>
      <c r="P74" s="52">
        <f t="shared" si="67"/>
        <v>-2.1250999587218242E-2</v>
      </c>
    </row>
    <row r="75" spans="1:16" ht="20.100000000000001" customHeight="1" x14ac:dyDescent="0.25">
      <c r="A75" s="38" t="s">
        <v>181</v>
      </c>
      <c r="B75" s="19">
        <v>13405.059999999998</v>
      </c>
      <c r="C75" s="140">
        <v>15450.440000000002</v>
      </c>
      <c r="D75" s="247">
        <f t="shared" si="63"/>
        <v>3.5204457407983947E-2</v>
      </c>
      <c r="E75" s="215">
        <f t="shared" si="64"/>
        <v>3.7169937050835482E-2</v>
      </c>
      <c r="F75" s="52">
        <f t="shared" si="59"/>
        <v>0.1525826814650591</v>
      </c>
      <c r="H75" s="19">
        <v>3771.0819999999999</v>
      </c>
      <c r="I75" s="140">
        <v>4388.9310000000014</v>
      </c>
      <c r="J75" s="262">
        <f t="shared" si="65"/>
        <v>3.6976177309220398E-2</v>
      </c>
      <c r="K75" s="215">
        <f t="shared" si="66"/>
        <v>3.9773243095618048E-2</v>
      </c>
      <c r="L75" s="52">
        <f t="shared" si="60"/>
        <v>0.16383865426421423</v>
      </c>
      <c r="N75" s="40">
        <f t="shared" si="61"/>
        <v>2.8131780089011165</v>
      </c>
      <c r="O75" s="143">
        <f t="shared" si="62"/>
        <v>2.8406511400322589</v>
      </c>
      <c r="P75" s="52">
        <f t="shared" si="67"/>
        <v>9.7658701455134809E-3</v>
      </c>
    </row>
    <row r="76" spans="1:16" ht="20.100000000000001" customHeight="1" x14ac:dyDescent="0.25">
      <c r="A76" s="38" t="s">
        <v>191</v>
      </c>
      <c r="B76" s="19">
        <v>8213.81</v>
      </c>
      <c r="C76" s="140">
        <v>12021.889999999998</v>
      </c>
      <c r="D76" s="247">
        <f t="shared" si="63"/>
        <v>2.1571162255317966E-2</v>
      </c>
      <c r="E76" s="215">
        <f t="shared" si="64"/>
        <v>2.8921693785553579E-2</v>
      </c>
      <c r="F76" s="52">
        <f t="shared" si="59"/>
        <v>0.4636191974248246</v>
      </c>
      <c r="H76" s="19">
        <v>1771.6830000000004</v>
      </c>
      <c r="I76" s="140">
        <v>2627.4830000000002</v>
      </c>
      <c r="J76" s="262">
        <f t="shared" si="65"/>
        <v>1.7371689277435903E-2</v>
      </c>
      <c r="K76" s="215">
        <f t="shared" si="66"/>
        <v>2.3810700165622055E-2</v>
      </c>
      <c r="L76" s="52">
        <f t="shared" si="60"/>
        <v>0.48304352415189372</v>
      </c>
      <c r="N76" s="40">
        <f t="shared" si="61"/>
        <v>2.1569563941703067</v>
      </c>
      <c r="O76" s="143">
        <f t="shared" si="62"/>
        <v>2.1855823002872263</v>
      </c>
      <c r="P76" s="52">
        <f t="shared" si="67"/>
        <v>1.3271434783887153E-2</v>
      </c>
    </row>
    <row r="77" spans="1:16" ht="20.100000000000001" customHeight="1" x14ac:dyDescent="0.25">
      <c r="A77" s="38" t="s">
        <v>188</v>
      </c>
      <c r="B77" s="19">
        <v>5592.16</v>
      </c>
      <c r="C77" s="140">
        <v>5249.92</v>
      </c>
      <c r="D77" s="247">
        <f t="shared" si="63"/>
        <v>1.4686167651516036E-2</v>
      </c>
      <c r="E77" s="215">
        <f t="shared" si="64"/>
        <v>1.2630008978509492E-2</v>
      </c>
      <c r="F77" s="52">
        <f t="shared" ref="F77:F80" si="71">(C77-B77)/B77</f>
        <v>-6.1199965666218381E-2</v>
      </c>
      <c r="H77" s="19">
        <v>1813.5730000000003</v>
      </c>
      <c r="I77" s="140">
        <v>1824.674</v>
      </c>
      <c r="J77" s="262">
        <f t="shared" si="65"/>
        <v>1.7782428706460053E-2</v>
      </c>
      <c r="K77" s="215">
        <f t="shared" si="66"/>
        <v>1.6535507751717613E-2</v>
      </c>
      <c r="L77" s="52">
        <f t="shared" ref="L77:L80" si="72">(I77-H77)/H77</f>
        <v>6.1210659841096308E-3</v>
      </c>
      <c r="N77" s="40">
        <f t="shared" si="61"/>
        <v>3.2430635031901813</v>
      </c>
      <c r="O77" s="143">
        <f t="shared" si="62"/>
        <v>3.4756224856759719</v>
      </c>
      <c r="P77" s="52">
        <f t="shared" ref="P77:P80" si="73">(O77-N77)/N77</f>
        <v>7.1709660405053346E-2</v>
      </c>
    </row>
    <row r="78" spans="1:16" ht="20.100000000000001" customHeight="1" x14ac:dyDescent="0.25">
      <c r="A78" s="38" t="s">
        <v>190</v>
      </c>
      <c r="B78" s="19">
        <v>3093.07</v>
      </c>
      <c r="C78" s="140">
        <v>3652.86</v>
      </c>
      <c r="D78" s="247">
        <f t="shared" si="63"/>
        <v>8.1230409319251792E-3</v>
      </c>
      <c r="E78" s="215">
        <f t="shared" si="64"/>
        <v>8.7878776433237427E-3</v>
      </c>
      <c r="F78" s="52">
        <f t="shared" si="71"/>
        <v>0.1809820017005758</v>
      </c>
      <c r="H78" s="19">
        <v>1258.2610000000004</v>
      </c>
      <c r="I78" s="140">
        <v>1632.4599999999996</v>
      </c>
      <c r="J78" s="262">
        <f t="shared" si="65"/>
        <v>1.2337488773056907E-2</v>
      </c>
      <c r="K78" s="215">
        <f t="shared" si="66"/>
        <v>1.4793631620973899E-2</v>
      </c>
      <c r="L78" s="52">
        <f t="shared" si="72"/>
        <v>0.29739378396056065</v>
      </c>
      <c r="N78" s="40">
        <f t="shared" si="61"/>
        <v>4.0680004008961976</v>
      </c>
      <c r="O78" s="143">
        <f t="shared" si="62"/>
        <v>4.4689914204212577</v>
      </c>
      <c r="P78" s="52">
        <f t="shared" si="73"/>
        <v>9.8572020650912445E-2</v>
      </c>
    </row>
    <row r="79" spans="1:16" ht="20.100000000000001" customHeight="1" x14ac:dyDescent="0.25">
      <c r="A79" s="38" t="s">
        <v>186</v>
      </c>
      <c r="B79" s="19">
        <v>4458.7</v>
      </c>
      <c r="C79" s="140">
        <v>4329.5499999999993</v>
      </c>
      <c r="D79" s="247">
        <f t="shared" si="63"/>
        <v>1.1709467488021541E-2</v>
      </c>
      <c r="E79" s="215">
        <f t="shared" si="64"/>
        <v>1.0415826407432069E-2</v>
      </c>
      <c r="F79" s="52">
        <f t="shared" si="71"/>
        <v>-2.8965842061587581E-2</v>
      </c>
      <c r="H79" s="19">
        <v>1685.5649999999996</v>
      </c>
      <c r="I79" s="140">
        <v>1536.316</v>
      </c>
      <c r="J79" s="262">
        <f t="shared" si="65"/>
        <v>1.6527285884055578E-2</v>
      </c>
      <c r="K79" s="215">
        <f t="shared" si="66"/>
        <v>1.3922358255276174E-2</v>
      </c>
      <c r="L79" s="52">
        <f t="shared" si="72"/>
        <v>-8.854538389204783E-2</v>
      </c>
      <c r="N79" s="40">
        <f t="shared" si="61"/>
        <v>3.7803956310135236</v>
      </c>
      <c r="O79" s="143">
        <f t="shared" si="62"/>
        <v>3.5484426788003383</v>
      </c>
      <c r="P79" s="52">
        <f t="shared" si="73"/>
        <v>-6.1356793006079838E-2</v>
      </c>
    </row>
    <row r="80" spans="1:16" ht="20.100000000000001" customHeight="1" x14ac:dyDescent="0.25">
      <c r="A80" s="38" t="s">
        <v>192</v>
      </c>
      <c r="B80" s="19">
        <v>4572.6000000000004</v>
      </c>
      <c r="C80" s="140">
        <v>6011.81</v>
      </c>
      <c r="D80" s="247">
        <f t="shared" si="63"/>
        <v>1.2008592422842378E-2</v>
      </c>
      <c r="E80" s="215">
        <f t="shared" si="64"/>
        <v>1.4462927868823364E-2</v>
      </c>
      <c r="F80" s="52">
        <f t="shared" si="71"/>
        <v>0.31474653370073918</v>
      </c>
      <c r="H80" s="19">
        <v>1135.212</v>
      </c>
      <c r="I80" s="140">
        <v>1425.1330000000003</v>
      </c>
      <c r="J80" s="262">
        <f t="shared" si="65"/>
        <v>1.1130969890221085E-2</v>
      </c>
      <c r="K80" s="215">
        <f t="shared" si="66"/>
        <v>1.291479890036718E-2</v>
      </c>
      <c r="L80" s="52">
        <f t="shared" si="72"/>
        <v>0.25538930173394953</v>
      </c>
      <c r="N80" s="40">
        <f t="shared" si="61"/>
        <v>2.48264007348117</v>
      </c>
      <c r="O80" s="143">
        <f t="shared" si="62"/>
        <v>2.370555623015365</v>
      </c>
      <c r="P80" s="52">
        <f t="shared" si="73"/>
        <v>-4.5147281582641814E-2</v>
      </c>
    </row>
    <row r="81" spans="1:16" ht="20.100000000000001" customHeight="1" x14ac:dyDescent="0.25">
      <c r="A81" s="38" t="s">
        <v>189</v>
      </c>
      <c r="B81" s="19">
        <v>3329.6800000000003</v>
      </c>
      <c r="C81" s="140">
        <v>6246.8499999999995</v>
      </c>
      <c r="D81" s="247">
        <f t="shared" si="63"/>
        <v>8.7444276819511457E-3</v>
      </c>
      <c r="E81" s="215">
        <f t="shared" si="64"/>
        <v>1.5028375972853303E-2</v>
      </c>
      <c r="F81" s="52">
        <f t="shared" ref="F81:F94" si="74">(C81-B81)/B81</f>
        <v>0.87611121789481239</v>
      </c>
      <c r="H81" s="19">
        <v>815.505</v>
      </c>
      <c r="I81" s="140">
        <v>1397.9919999999997</v>
      </c>
      <c r="J81" s="262">
        <f t="shared" si="65"/>
        <v>7.9961818588287874E-3</v>
      </c>
      <c r="K81" s="215">
        <f t="shared" si="66"/>
        <v>1.2668842518082247E-2</v>
      </c>
      <c r="L81" s="52">
        <f t="shared" ref="L81:L94" si="75">(I81-H81)/H81</f>
        <v>0.71426539383572107</v>
      </c>
      <c r="N81" s="40">
        <f t="shared" si="61"/>
        <v>2.4491993224574133</v>
      </c>
      <c r="O81" s="143">
        <f t="shared" si="62"/>
        <v>2.2379151092150442</v>
      </c>
      <c r="P81" s="52">
        <f t="shared" ref="P81:P87" si="76">(O81-N81)/N81</f>
        <v>-8.6266646942551137E-2</v>
      </c>
    </row>
    <row r="82" spans="1:16" ht="20.100000000000001" customHeight="1" x14ac:dyDescent="0.25">
      <c r="A82" s="38" t="s">
        <v>196</v>
      </c>
      <c r="B82" s="19">
        <v>3234.12</v>
      </c>
      <c r="C82" s="140">
        <v>4758.7299999999996</v>
      </c>
      <c r="D82" s="247">
        <f t="shared" si="63"/>
        <v>8.4934673766703817E-3</v>
      </c>
      <c r="E82" s="215">
        <f t="shared" si="64"/>
        <v>1.1448327331902671E-2</v>
      </c>
      <c r="F82" s="52">
        <f t="shared" si="74"/>
        <v>0.47141417139747432</v>
      </c>
      <c r="H82" s="19">
        <v>942.46999999999991</v>
      </c>
      <c r="I82" s="140">
        <v>1342.0120000000004</v>
      </c>
      <c r="J82" s="262">
        <f t="shared" si="65"/>
        <v>9.2410978675671728E-3</v>
      </c>
      <c r="K82" s="215">
        <f t="shared" si="66"/>
        <v>1.216154218720608E-2</v>
      </c>
      <c r="L82" s="52">
        <f t="shared" si="75"/>
        <v>0.42393073519581581</v>
      </c>
      <c r="N82" s="40">
        <f t="shared" si="61"/>
        <v>2.9141466612246916</v>
      </c>
      <c r="O82" s="143">
        <f t="shared" si="62"/>
        <v>2.8201053642463441</v>
      </c>
      <c r="P82" s="52">
        <f t="shared" si="76"/>
        <v>-3.2270612261781621E-2</v>
      </c>
    </row>
    <row r="83" spans="1:16" ht="20.100000000000001" customHeight="1" x14ac:dyDescent="0.25">
      <c r="A83" s="38" t="s">
        <v>184</v>
      </c>
      <c r="B83" s="19">
        <v>601.69999999999993</v>
      </c>
      <c r="C83" s="140">
        <v>622.54000000000008</v>
      </c>
      <c r="D83" s="247">
        <f t="shared" si="63"/>
        <v>1.5801885274951356E-3</v>
      </c>
      <c r="E83" s="215">
        <f t="shared" si="64"/>
        <v>1.4976772578403671E-3</v>
      </c>
      <c r="F83" s="52">
        <f t="shared" si="74"/>
        <v>3.4635200265913491E-2</v>
      </c>
      <c r="H83" s="19">
        <v>1137.4590000000001</v>
      </c>
      <c r="I83" s="140">
        <v>1191.576</v>
      </c>
      <c r="J83" s="262">
        <f t="shared" si="65"/>
        <v>1.1153002153219828E-2</v>
      </c>
      <c r="K83" s="215">
        <f t="shared" si="66"/>
        <v>1.0798265435228795E-2</v>
      </c>
      <c r="L83" s="52">
        <f t="shared" si="75"/>
        <v>4.7577099482267016E-2</v>
      </c>
      <c r="N83" s="40">
        <f t="shared" si="61"/>
        <v>18.904088416154231</v>
      </c>
      <c r="O83" s="143">
        <f t="shared" si="62"/>
        <v>19.140553217463935</v>
      </c>
      <c r="P83" s="52">
        <f t="shared" si="76"/>
        <v>1.2508659296559194E-2</v>
      </c>
    </row>
    <row r="84" spans="1:16" ht="20.100000000000001" customHeight="1" x14ac:dyDescent="0.25">
      <c r="A84" s="38" t="s">
        <v>194</v>
      </c>
      <c r="B84" s="19">
        <v>2970.1699999999996</v>
      </c>
      <c r="C84" s="140">
        <v>3246.78</v>
      </c>
      <c r="D84" s="247">
        <f t="shared" si="63"/>
        <v>7.8002801374609052E-3</v>
      </c>
      <c r="E84" s="215">
        <f t="shared" si="64"/>
        <v>7.8109496051835172E-3</v>
      </c>
      <c r="F84" s="52">
        <f t="shared" si="74"/>
        <v>9.3129349498513758E-2</v>
      </c>
      <c r="H84" s="19">
        <v>771.46100000000013</v>
      </c>
      <c r="I84" s="140">
        <v>847.7940000000001</v>
      </c>
      <c r="J84" s="262">
        <f t="shared" si="65"/>
        <v>7.5643220495201337E-3</v>
      </c>
      <c r="K84" s="215">
        <f t="shared" si="66"/>
        <v>7.6828541749702599E-3</v>
      </c>
      <c r="L84" s="52">
        <f t="shared" si="75"/>
        <v>9.894602578743443E-2</v>
      </c>
      <c r="N84" s="40">
        <f t="shared" ref="N84" si="77">(H84/B84)*10</f>
        <v>2.5973631138958386</v>
      </c>
      <c r="O84" s="143">
        <f t="shared" ref="O84" si="78">(I84/C84)*10</f>
        <v>2.6111840038438086</v>
      </c>
      <c r="P84" s="52">
        <f t="shared" ref="P84" si="79">(O84-N84)/N84</f>
        <v>5.3211235171657188E-3</v>
      </c>
    </row>
    <row r="85" spans="1:16" ht="20.100000000000001" customHeight="1" x14ac:dyDescent="0.25">
      <c r="A85" s="38" t="s">
        <v>202</v>
      </c>
      <c r="B85" s="19">
        <v>2507.1400000000003</v>
      </c>
      <c r="C85" s="140">
        <v>2886.5900000000006</v>
      </c>
      <c r="D85" s="247">
        <f t="shared" si="63"/>
        <v>6.5842676829385993E-3</v>
      </c>
      <c r="E85" s="215">
        <f t="shared" si="64"/>
        <v>6.9444215563809969E-3</v>
      </c>
      <c r="F85" s="52">
        <f t="shared" si="74"/>
        <v>0.15134775082364776</v>
      </c>
      <c r="H85" s="19">
        <v>558.86900000000003</v>
      </c>
      <c r="I85" s="140">
        <v>644.82299999999998</v>
      </c>
      <c r="J85" s="262">
        <f t="shared" si="65"/>
        <v>5.4798169959249625E-3</v>
      </c>
      <c r="K85" s="215">
        <f t="shared" si="66"/>
        <v>5.8434962711069521E-3</v>
      </c>
      <c r="L85" s="52">
        <f t="shared" si="75"/>
        <v>0.15379990659707363</v>
      </c>
      <c r="N85" s="40">
        <f t="shared" si="61"/>
        <v>2.2291096628030345</v>
      </c>
      <c r="O85" s="143">
        <f t="shared" si="62"/>
        <v>2.2338572502502947</v>
      </c>
      <c r="P85" s="52">
        <f t="shared" si="76"/>
        <v>2.129813318062731E-3</v>
      </c>
    </row>
    <row r="86" spans="1:16" ht="20.100000000000001" customHeight="1" x14ac:dyDescent="0.25">
      <c r="A86" s="38" t="s">
        <v>195</v>
      </c>
      <c r="B86" s="19">
        <v>2269.5299999999997</v>
      </c>
      <c r="C86" s="140">
        <v>2515.8300000000004</v>
      </c>
      <c r="D86" s="247">
        <f t="shared" si="63"/>
        <v>5.9602547262855828E-3</v>
      </c>
      <c r="E86" s="215">
        <f t="shared" si="64"/>
        <v>6.0524647020151808E-3</v>
      </c>
      <c r="F86" s="52">
        <f t="shared" si="74"/>
        <v>0.10852467250928635</v>
      </c>
      <c r="H86" s="19">
        <v>516.17699999999991</v>
      </c>
      <c r="I86" s="140">
        <v>593.46799999999996</v>
      </c>
      <c r="J86" s="262">
        <f t="shared" si="65"/>
        <v>5.0612138041393577E-3</v>
      </c>
      <c r="K86" s="215">
        <f t="shared" si="66"/>
        <v>5.3781084809650095E-3</v>
      </c>
      <c r="L86" s="52">
        <f t="shared" si="75"/>
        <v>0.14973739628073329</v>
      </c>
      <c r="N86" s="40">
        <f t="shared" si="61"/>
        <v>2.2743783955268269</v>
      </c>
      <c r="O86" s="143">
        <f t="shared" si="62"/>
        <v>2.3589352221731987</v>
      </c>
      <c r="P86" s="52">
        <f t="shared" si="76"/>
        <v>3.7177994133551162E-2</v>
      </c>
    </row>
    <row r="87" spans="1:16" ht="20.100000000000001" customHeight="1" x14ac:dyDescent="0.25">
      <c r="A87" s="38" t="s">
        <v>199</v>
      </c>
      <c r="B87" s="19">
        <v>2108.4900000000002</v>
      </c>
      <c r="C87" s="140">
        <v>2807.7400000000007</v>
      </c>
      <c r="D87" s="247">
        <f t="shared" si="63"/>
        <v>5.5373304110656789E-3</v>
      </c>
      <c r="E87" s="215">
        <f t="shared" si="64"/>
        <v>6.754727959534669E-3</v>
      </c>
      <c r="F87" s="52">
        <f>(C87-B87)/B87</f>
        <v>0.33163543578579951</v>
      </c>
      <c r="H87" s="19">
        <v>475.31000000000006</v>
      </c>
      <c r="I87" s="140">
        <v>509.24499999999995</v>
      </c>
      <c r="J87" s="262">
        <f t="shared" si="65"/>
        <v>4.6605050849717802E-3</v>
      </c>
      <c r="K87" s="215">
        <f t="shared" si="66"/>
        <v>4.6148652553954488E-3</v>
      </c>
      <c r="L87" s="52">
        <f t="shared" si="75"/>
        <v>7.1395510298541756E-2</v>
      </c>
      <c r="N87" s="40">
        <f t="shared" si="61"/>
        <v>2.2542672718390886</v>
      </c>
      <c r="O87" s="143">
        <f t="shared" si="62"/>
        <v>1.8137185066993378</v>
      </c>
      <c r="P87" s="52">
        <f t="shared" si="76"/>
        <v>-0.1954288076854081</v>
      </c>
    </row>
    <row r="88" spans="1:16" ht="20.100000000000001" customHeight="1" x14ac:dyDescent="0.25">
      <c r="A88" s="38" t="s">
        <v>220</v>
      </c>
      <c r="B88" s="19">
        <v>1316.9</v>
      </c>
      <c r="C88" s="140">
        <v>1467.29</v>
      </c>
      <c r="D88" s="247">
        <f t="shared" si="63"/>
        <v>3.4584515071602868E-3</v>
      </c>
      <c r="E88" s="215">
        <f t="shared" si="64"/>
        <v>3.5299368131470939E-3</v>
      </c>
      <c r="F88" s="52">
        <f>(C88-B88)/B88</f>
        <v>0.11420001518718191</v>
      </c>
      <c r="H88" s="19">
        <v>311.75199999999995</v>
      </c>
      <c r="I88" s="140">
        <v>367.63</v>
      </c>
      <c r="J88" s="262">
        <f t="shared" ref="J88" si="80">H88/$H$96</f>
        <v>3.0567877411586588E-3</v>
      </c>
      <c r="K88" s="215">
        <f t="shared" ref="K88" si="81">I88/$I$96</f>
        <v>3.3315259135406907E-3</v>
      </c>
      <c r="L88" s="52">
        <f t="shared" si="75"/>
        <v>0.1792386255741745</v>
      </c>
      <c r="N88" s="40">
        <f t="shared" ref="N88:N89" si="82">(H88/B88)*10</f>
        <v>2.3673171842964531</v>
      </c>
      <c r="O88" s="143">
        <f t="shared" ref="O88:O89" si="83">(I88/C88)*10</f>
        <v>2.5055033428974505</v>
      </c>
      <c r="P88" s="52">
        <f t="shared" ref="P88:P89" si="84">(O88-N88)/N88</f>
        <v>5.8372473075282108E-2</v>
      </c>
    </row>
    <row r="89" spans="1:16" ht="20.100000000000001" customHeight="1" x14ac:dyDescent="0.25">
      <c r="A89" s="38" t="s">
        <v>222</v>
      </c>
      <c r="B89" s="19">
        <v>1249.31</v>
      </c>
      <c r="C89" s="140">
        <v>1257.8699999999997</v>
      </c>
      <c r="D89" s="247">
        <f t="shared" si="63"/>
        <v>3.2809462012380721E-3</v>
      </c>
      <c r="E89" s="215">
        <f t="shared" si="64"/>
        <v>3.0261240921381147E-3</v>
      </c>
      <c r="F89" s="52">
        <f t="shared" si="74"/>
        <v>6.851782183765213E-3</v>
      </c>
      <c r="H89" s="19">
        <v>350.13700000000006</v>
      </c>
      <c r="I89" s="140">
        <v>337.44099999999997</v>
      </c>
      <c r="J89" s="262">
        <f t="shared" si="65"/>
        <v>3.433159977565724E-3</v>
      </c>
      <c r="K89" s="215">
        <f t="shared" si="66"/>
        <v>3.0579480341405329E-3</v>
      </c>
      <c r="L89" s="52">
        <f t="shared" si="75"/>
        <v>-3.6260092478087383E-2</v>
      </c>
      <c r="N89" s="40">
        <f t="shared" si="82"/>
        <v>2.8026430589685516</v>
      </c>
      <c r="O89" s="143">
        <f t="shared" si="83"/>
        <v>2.682638110456566</v>
      </c>
      <c r="P89" s="52">
        <f t="shared" si="84"/>
        <v>-4.2818491683400697E-2</v>
      </c>
    </row>
    <row r="90" spans="1:16" ht="20.100000000000001" customHeight="1" x14ac:dyDescent="0.25">
      <c r="A90" s="38" t="s">
        <v>223</v>
      </c>
      <c r="B90" s="19">
        <v>1936.9199999999998</v>
      </c>
      <c r="C90" s="140">
        <v>2093.0500000000002</v>
      </c>
      <c r="D90" s="247">
        <f t="shared" si="63"/>
        <v>5.0867521400629516E-3</v>
      </c>
      <c r="E90" s="215">
        <f t="shared" si="64"/>
        <v>5.0353605945365441E-3</v>
      </c>
      <c r="F90" s="52">
        <f t="shared" si="74"/>
        <v>8.0607356008508532E-2</v>
      </c>
      <c r="H90" s="19">
        <v>267.20200000000006</v>
      </c>
      <c r="I90" s="140">
        <v>322.274</v>
      </c>
      <c r="J90" s="262">
        <f t="shared" si="65"/>
        <v>2.6199665054693353E-3</v>
      </c>
      <c r="K90" s="215">
        <f t="shared" si="66"/>
        <v>2.9205020870451612E-3</v>
      </c>
      <c r="L90" s="52">
        <f t="shared" si="75"/>
        <v>0.20610624171974737</v>
      </c>
      <c r="N90" s="40">
        <f t="shared" ref="N90:N94" si="85">(H90/B90)*10</f>
        <v>1.3795200627800843</v>
      </c>
      <c r="O90" s="143">
        <f t="shared" ref="O90:O94" si="86">(I90/C90)*10</f>
        <v>1.5397338811781849</v>
      </c>
      <c r="P90" s="52">
        <f t="shared" ref="P90:P94" si="87">(O90-N90)/N90</f>
        <v>0.11613736017381937</v>
      </c>
    </row>
    <row r="91" spans="1:16" ht="20.100000000000001" customHeight="1" x14ac:dyDescent="0.25">
      <c r="A91" s="38" t="s">
        <v>200</v>
      </c>
      <c r="B91" s="19">
        <v>1506.4600000000003</v>
      </c>
      <c r="C91" s="140">
        <v>1186.0899999999999</v>
      </c>
      <c r="D91" s="247">
        <f t="shared" si="63"/>
        <v>3.9562752353836175E-3</v>
      </c>
      <c r="E91" s="215">
        <f t="shared" si="64"/>
        <v>2.8534391665625994E-3</v>
      </c>
      <c r="F91" s="52">
        <f t="shared" si="74"/>
        <v>-0.21266412649522742</v>
      </c>
      <c r="H91" s="19">
        <v>405.59700000000004</v>
      </c>
      <c r="I91" s="140">
        <v>307.59700000000004</v>
      </c>
      <c r="J91" s="262">
        <f t="shared" si="65"/>
        <v>3.9769558413441739E-3</v>
      </c>
      <c r="K91" s="215">
        <f t="shared" si="66"/>
        <v>2.7874966037248756E-3</v>
      </c>
      <c r="L91" s="52">
        <f t="shared" si="75"/>
        <v>-0.24161914412581945</v>
      </c>
      <c r="N91" s="40">
        <f t="shared" si="85"/>
        <v>2.6923847961446032</v>
      </c>
      <c r="O91" s="143">
        <f t="shared" si="86"/>
        <v>2.5933698117343544</v>
      </c>
      <c r="P91" s="52">
        <f t="shared" si="87"/>
        <v>-3.6775940999234084E-2</v>
      </c>
    </row>
    <row r="92" spans="1:16" ht="20.100000000000001" customHeight="1" x14ac:dyDescent="0.25">
      <c r="A92" s="38" t="s">
        <v>224</v>
      </c>
      <c r="B92" s="19">
        <v>528.74999999999989</v>
      </c>
      <c r="C92" s="140">
        <v>1027.19</v>
      </c>
      <c r="D92" s="247">
        <f t="shared" si="63"/>
        <v>1.388606754051941E-3</v>
      </c>
      <c r="E92" s="215">
        <f t="shared" si="64"/>
        <v>2.4711650696839504E-3</v>
      </c>
      <c r="F92" s="52">
        <f t="shared" si="74"/>
        <v>0.94267612293144265</v>
      </c>
      <c r="H92" s="19">
        <v>163.51699999999997</v>
      </c>
      <c r="I92" s="140">
        <v>282.19700000000006</v>
      </c>
      <c r="J92" s="262">
        <f t="shared" si="65"/>
        <v>1.6033153310036194E-3</v>
      </c>
      <c r="K92" s="215">
        <f t="shared" si="66"/>
        <v>2.5573174610979588E-3</v>
      </c>
      <c r="L92" s="52">
        <f t="shared" si="75"/>
        <v>0.72579609459566963</v>
      </c>
      <c r="N92" s="40">
        <f t="shared" si="85"/>
        <v>3.0925200945626479</v>
      </c>
      <c r="O92" s="143">
        <f t="shared" si="86"/>
        <v>2.747271682940839</v>
      </c>
      <c r="P92" s="52">
        <f t="shared" si="87"/>
        <v>-0.11163982805765237</v>
      </c>
    </row>
    <row r="93" spans="1:16" ht="20.100000000000001" customHeight="1" x14ac:dyDescent="0.25">
      <c r="A93" s="38" t="s">
        <v>225</v>
      </c>
      <c r="B93" s="19">
        <v>427.37999999999988</v>
      </c>
      <c r="C93" s="140">
        <v>685.59999999999991</v>
      </c>
      <c r="D93" s="247">
        <f t="shared" si="63"/>
        <v>1.1223881882680255E-3</v>
      </c>
      <c r="E93" s="215">
        <f t="shared" si="64"/>
        <v>1.6493840202643291E-3</v>
      </c>
      <c r="F93" s="52">
        <f t="shared" si="74"/>
        <v>0.60419298984510295</v>
      </c>
      <c r="H93" s="19">
        <v>148.11600000000001</v>
      </c>
      <c r="I93" s="140">
        <v>236.988</v>
      </c>
      <c r="J93" s="262">
        <f t="shared" si="65"/>
        <v>1.4523055924884395E-3</v>
      </c>
      <c r="K93" s="215">
        <f t="shared" si="66"/>
        <v>2.1476257737349544E-3</v>
      </c>
      <c r="L93" s="52">
        <f t="shared" si="75"/>
        <v>0.6000162035161628</v>
      </c>
      <c r="N93" s="40">
        <f t="shared" si="85"/>
        <v>3.4656745753193889</v>
      </c>
      <c r="O93" s="143">
        <f t="shared" si="86"/>
        <v>3.4566511085180869</v>
      </c>
      <c r="P93" s="52">
        <f t="shared" si="87"/>
        <v>-2.6036682340466076E-3</v>
      </c>
    </row>
    <row r="94" spans="1:16" ht="20.100000000000001" customHeight="1" x14ac:dyDescent="0.25">
      <c r="A94" s="38" t="s">
        <v>193</v>
      </c>
      <c r="B94" s="19">
        <v>1282.45</v>
      </c>
      <c r="C94" s="140">
        <v>625.97</v>
      </c>
      <c r="D94" s="247">
        <f t="shared" si="63"/>
        <v>3.3679786888584627E-3</v>
      </c>
      <c r="E94" s="215">
        <f t="shared" si="64"/>
        <v>1.5059289894469986E-3</v>
      </c>
      <c r="F94" s="52">
        <f t="shared" si="74"/>
        <v>-0.51189520059261573</v>
      </c>
      <c r="H94" s="19">
        <v>387.43700000000001</v>
      </c>
      <c r="I94" s="140">
        <v>225.41699999999997</v>
      </c>
      <c r="J94" s="262">
        <f t="shared" si="65"/>
        <v>3.7988935823067295E-3</v>
      </c>
      <c r="K94" s="215">
        <f t="shared" si="66"/>
        <v>2.0427673934461329E-3</v>
      </c>
      <c r="L94" s="52">
        <f t="shared" si="75"/>
        <v>-0.41818411767590613</v>
      </c>
      <c r="N94" s="40">
        <f t="shared" si="85"/>
        <v>3.0210690475262192</v>
      </c>
      <c r="O94" s="143">
        <f t="shared" si="86"/>
        <v>3.6010831189993127</v>
      </c>
      <c r="P94" s="52">
        <f t="shared" si="87"/>
        <v>0.19198967727931734</v>
      </c>
    </row>
    <row r="95" spans="1:16" ht="20.100000000000001" customHeight="1" thickBot="1" x14ac:dyDescent="0.3">
      <c r="A95" s="8" t="s">
        <v>17</v>
      </c>
      <c r="B95" s="19">
        <f>B96-SUM(B68:B94)</f>
        <v>10092.590000000026</v>
      </c>
      <c r="C95" s="140">
        <f>C96-SUM(C68:C94)</f>
        <v>8502.7499999998254</v>
      </c>
      <c r="D95" s="247">
        <f t="shared" si="63"/>
        <v>2.6505226742084383E-2</v>
      </c>
      <c r="E95" s="215">
        <f t="shared" si="64"/>
        <v>2.0455513387255306E-2</v>
      </c>
      <c r="F95" s="52">
        <f>(C95-B95)/B95</f>
        <v>-0.15752547165793876</v>
      </c>
      <c r="H95" s="19">
        <f>H96-SUM(H68:H94)</f>
        <v>2915.5390000000189</v>
      </c>
      <c r="I95" s="140">
        <f>I96-SUM(I68:I94)</f>
        <v>2546.8179999999556</v>
      </c>
      <c r="J95" s="263">
        <f t="shared" si="65"/>
        <v>2.8587415234128517E-2</v>
      </c>
      <c r="K95" s="215">
        <f t="shared" si="66"/>
        <v>2.3079700144361795E-2</v>
      </c>
      <c r="L95" s="52">
        <f t="shared" ref="L95" si="88">(I95-H95)/H95</f>
        <v>-0.12646752452979049</v>
      </c>
      <c r="N95" s="40">
        <f t="shared" si="61"/>
        <v>2.8887916778547544</v>
      </c>
      <c r="O95" s="143">
        <f t="shared" si="62"/>
        <v>2.995287407015387</v>
      </c>
      <c r="P95" s="52">
        <f t="shared" ref="P95" si="89">(O95-N95)/N95</f>
        <v>3.6865146759117409E-2</v>
      </c>
    </row>
    <row r="96" spans="1:16" ht="26.25" customHeight="1" thickBot="1" x14ac:dyDescent="0.3">
      <c r="A96" s="12" t="s">
        <v>18</v>
      </c>
      <c r="B96" s="17">
        <v>380777.35000000003</v>
      </c>
      <c r="C96" s="145">
        <v>415670.32999999973</v>
      </c>
      <c r="D96" s="243">
        <f>SUM(D68:D95)</f>
        <v>0.99999999999999956</v>
      </c>
      <c r="E96" s="244">
        <f>SUM(E68:E95)</f>
        <v>1.0000000000000002</v>
      </c>
      <c r="F96" s="57">
        <f>(C96-B96)/B96</f>
        <v>9.1636175313473053E-2</v>
      </c>
      <c r="G96" s="1"/>
      <c r="H96" s="17">
        <v>101986.80000000002</v>
      </c>
      <c r="I96" s="145">
        <v>110348.83399999999</v>
      </c>
      <c r="J96" s="255">
        <f t="shared" ref="J96" si="90">H96/$H$96</f>
        <v>1</v>
      </c>
      <c r="K96" s="244">
        <f t="shared" si="66"/>
        <v>1</v>
      </c>
      <c r="L96" s="57">
        <f>(I96-H96)/H96</f>
        <v>8.1991336133695428E-2</v>
      </c>
      <c r="M96" s="1"/>
      <c r="N96" s="37">
        <f t="shared" si="61"/>
        <v>2.6783841003147906</v>
      </c>
      <c r="O96" s="150">
        <f t="shared" si="62"/>
        <v>2.6547200037106347</v>
      </c>
      <c r="P96" s="57">
        <f>(O96-N96)/N96</f>
        <v>-8.835213964037001E-3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59"/>
      <c r="M4" s="370" t="s">
        <v>104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209</v>
      </c>
      <c r="F5" s="357"/>
      <c r="G5" s="362" t="str">
        <f>E5</f>
        <v>jan-out</v>
      </c>
      <c r="H5" s="362"/>
      <c r="I5" s="131" t="s">
        <v>149</v>
      </c>
      <c r="K5" s="356" t="str">
        <f>E5</f>
        <v>jan-out</v>
      </c>
      <c r="L5" s="362"/>
      <c r="M5" s="363" t="str">
        <f>E5</f>
        <v>jan-out</v>
      </c>
      <c r="N5" s="364"/>
      <c r="O5" s="131" t="str">
        <f>I5</f>
        <v>2024/2023</v>
      </c>
      <c r="Q5" s="356" t="str">
        <f>E5</f>
        <v>jan-out</v>
      </c>
      <c r="R5" s="357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323369.82000000007</v>
      </c>
      <c r="F7" s="145">
        <v>445861.49999999994</v>
      </c>
      <c r="G7" s="243">
        <f>E7/E15</f>
        <v>0.34111369119850776</v>
      </c>
      <c r="H7" s="244">
        <f>F7/F15</f>
        <v>0.417214500982031</v>
      </c>
      <c r="I7" s="164">
        <f t="shared" ref="I7:I18" si="0">(F7-E7)/E7</f>
        <v>0.37879750188190059</v>
      </c>
      <c r="J7" s="1"/>
      <c r="K7" s="17">
        <v>44986.494000000021</v>
      </c>
      <c r="L7" s="145">
        <v>52961.042000000016</v>
      </c>
      <c r="M7" s="243">
        <f>K7/K15</f>
        <v>0.3578062962367855</v>
      </c>
      <c r="N7" s="244">
        <f>L7/L15</f>
        <v>0.39352796549309149</v>
      </c>
      <c r="O7" s="164">
        <f t="shared" ref="O7:O18" si="1">(L7-K7)/K7</f>
        <v>0.17726538102746997</v>
      </c>
      <c r="P7" s="1"/>
      <c r="Q7" s="187">
        <f t="shared" ref="Q7:Q18" si="2">(K7/E7)*10</f>
        <v>1.3911778780097663</v>
      </c>
      <c r="R7" s="188">
        <f t="shared" ref="R7:R18" si="3">(L7/F7)*10</f>
        <v>1.1878361778265227</v>
      </c>
      <c r="S7" s="55">
        <f>(R7-Q7)/Q7</f>
        <v>-0.14616513344371632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137666.01</v>
      </c>
      <c r="F8" s="181">
        <v>135627.16999999987</v>
      </c>
      <c r="G8" s="245">
        <f>E8/E7</f>
        <v>0.42572312406890656</v>
      </c>
      <c r="H8" s="246">
        <f>F8/F7</f>
        <v>0.30419125670191277</v>
      </c>
      <c r="I8" s="206">
        <f t="shared" si="0"/>
        <v>-1.4810046430488846E-2</v>
      </c>
      <c r="K8" s="180">
        <v>30377.815000000024</v>
      </c>
      <c r="L8" s="181">
        <v>31228.083000000017</v>
      </c>
      <c r="M8" s="250">
        <f>K8/K7</f>
        <v>0.67526522515846665</v>
      </c>
      <c r="N8" s="246">
        <f>L8/L7</f>
        <v>0.58964253384591658</v>
      </c>
      <c r="O8" s="207">
        <f t="shared" si="1"/>
        <v>2.7989768191029937E-2</v>
      </c>
      <c r="Q8" s="189">
        <f t="shared" si="2"/>
        <v>2.2066314698886109</v>
      </c>
      <c r="R8" s="190">
        <f t="shared" si="3"/>
        <v>2.3024946255237833</v>
      </c>
      <c r="S8" s="182">
        <f t="shared" ref="S8:S18" si="4">(R8-Q8)/Q8</f>
        <v>4.3443210587407889E-2</v>
      </c>
    </row>
    <row r="9" spans="1:19" ht="24" customHeight="1" x14ac:dyDescent="0.25">
      <c r="A9" s="8"/>
      <c r="B9" t="s">
        <v>37</v>
      </c>
      <c r="E9" s="19">
        <v>74446.980000000025</v>
      </c>
      <c r="F9" s="140">
        <v>81756.629999999976</v>
      </c>
      <c r="G9" s="247">
        <f>E9/E7</f>
        <v>0.23022241222140027</v>
      </c>
      <c r="H9" s="215">
        <f>F9/F7</f>
        <v>0.18336777227905973</v>
      </c>
      <c r="I9" s="182">
        <f t="shared" si="0"/>
        <v>9.8185984172896576E-2</v>
      </c>
      <c r="K9" s="19">
        <v>8529.101999999999</v>
      </c>
      <c r="L9" s="140">
        <v>9565.1969999999983</v>
      </c>
      <c r="M9" s="247">
        <f>K9/K7</f>
        <v>0.18959250302990927</v>
      </c>
      <c r="N9" s="215">
        <f>L9/L7</f>
        <v>0.18060817232410184</v>
      </c>
      <c r="O9" s="182">
        <f t="shared" si="1"/>
        <v>0.12147761862854958</v>
      </c>
      <c r="Q9" s="189">
        <f t="shared" si="2"/>
        <v>1.1456612477766051</v>
      </c>
      <c r="R9" s="190">
        <f t="shared" si="3"/>
        <v>1.1699597940864246</v>
      </c>
      <c r="S9" s="182">
        <f t="shared" si="4"/>
        <v>2.1209189327976257E-2</v>
      </c>
    </row>
    <row r="10" spans="1:19" ht="24" customHeight="1" thickBot="1" x14ac:dyDescent="0.3">
      <c r="A10" s="8"/>
      <c r="B10" t="s">
        <v>36</v>
      </c>
      <c r="E10" s="19">
        <v>111256.83</v>
      </c>
      <c r="F10" s="140">
        <v>228477.7000000001</v>
      </c>
      <c r="G10" s="247">
        <f>E10/E7</f>
        <v>0.34405446370969306</v>
      </c>
      <c r="H10" s="215">
        <f>F10/F7</f>
        <v>0.51244097101902752</v>
      </c>
      <c r="I10" s="186">
        <f t="shared" si="0"/>
        <v>1.0536060572640806</v>
      </c>
      <c r="K10" s="19">
        <v>6079.5769999999993</v>
      </c>
      <c r="L10" s="140">
        <v>12167.761999999999</v>
      </c>
      <c r="M10" s="247">
        <f>K10/K7</f>
        <v>0.13514227181162411</v>
      </c>
      <c r="N10" s="215">
        <f>L10/L7</f>
        <v>0.22974929382998158</v>
      </c>
      <c r="O10" s="209">
        <f t="shared" si="1"/>
        <v>1.0014158879803645</v>
      </c>
      <c r="Q10" s="189">
        <f t="shared" si="2"/>
        <v>0.54644528340417386</v>
      </c>
      <c r="R10" s="190">
        <f t="shared" si="3"/>
        <v>0.53255796955238932</v>
      </c>
      <c r="S10" s="182">
        <f t="shared" si="4"/>
        <v>-2.5413914756974677E-2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624612.70999999973</v>
      </c>
      <c r="F11" s="145">
        <v>622801.02000000048</v>
      </c>
      <c r="G11" s="243">
        <f>E11/E15</f>
        <v>0.65888630880149224</v>
      </c>
      <c r="H11" s="244">
        <f>F11/F15</f>
        <v>0.58278549901796894</v>
      </c>
      <c r="I11" s="164">
        <f t="shared" si="0"/>
        <v>-2.9005013362588257E-3</v>
      </c>
      <c r="J11" s="1"/>
      <c r="K11" s="17">
        <v>80742.131999999998</v>
      </c>
      <c r="L11" s="145">
        <v>81619.081000000006</v>
      </c>
      <c r="M11" s="243">
        <f>K11/K15</f>
        <v>0.6421937037632145</v>
      </c>
      <c r="N11" s="244">
        <f>L11/L15</f>
        <v>0.60647203450690856</v>
      </c>
      <c r="O11" s="164">
        <f t="shared" si="1"/>
        <v>1.0861107804287454E-2</v>
      </c>
      <c r="Q11" s="191">
        <f t="shared" si="2"/>
        <v>1.292675136245627</v>
      </c>
      <c r="R11" s="192">
        <f t="shared" si="3"/>
        <v>1.3105161741706837</v>
      </c>
      <c r="S11" s="57">
        <f t="shared" si="4"/>
        <v>1.3801640818182017E-2</v>
      </c>
    </row>
    <row r="12" spans="1:19" s="3" customFormat="1" ht="24" customHeight="1" x14ac:dyDescent="0.25">
      <c r="A12" s="46"/>
      <c r="B12" s="3" t="s">
        <v>33</v>
      </c>
      <c r="E12" s="31">
        <v>286780.4099999998</v>
      </c>
      <c r="F12" s="141">
        <v>283784.31000000023</v>
      </c>
      <c r="G12" s="247">
        <f>E12/E11</f>
        <v>0.4591331642931184</v>
      </c>
      <c r="H12" s="215">
        <f>F12/F11</f>
        <v>0.4556580687680955</v>
      </c>
      <c r="I12" s="206">
        <f t="shared" si="0"/>
        <v>-1.0447366331610905E-2</v>
      </c>
      <c r="K12" s="31">
        <v>49001.454000000012</v>
      </c>
      <c r="L12" s="141">
        <v>52176.680000000029</v>
      </c>
      <c r="M12" s="247">
        <f>K12/K11</f>
        <v>0.60688828479287638</v>
      </c>
      <c r="N12" s="215">
        <f>L12/L11</f>
        <v>0.63927061369387417</v>
      </c>
      <c r="O12" s="206">
        <f t="shared" si="1"/>
        <v>6.4798607812739925E-2</v>
      </c>
      <c r="Q12" s="189">
        <f t="shared" si="2"/>
        <v>1.708675080002851</v>
      </c>
      <c r="R12" s="190">
        <f t="shared" si="3"/>
        <v>1.8386034097515815</v>
      </c>
      <c r="S12" s="182">
        <f t="shared" si="4"/>
        <v>7.6040396017547002E-2</v>
      </c>
    </row>
    <row r="13" spans="1:19" ht="24" customHeight="1" x14ac:dyDescent="0.25">
      <c r="A13" s="8"/>
      <c r="B13" s="3" t="s">
        <v>37</v>
      </c>
      <c r="D13" s="3"/>
      <c r="E13" s="19">
        <v>73132.369999999981</v>
      </c>
      <c r="F13" s="140">
        <v>74156.410000000062</v>
      </c>
      <c r="G13" s="247">
        <f>E13/E11</f>
        <v>0.1170843449535313</v>
      </c>
      <c r="H13" s="215">
        <f>F13/F11</f>
        <v>0.11906918521103257</v>
      </c>
      <c r="I13" s="182">
        <f t="shared" si="0"/>
        <v>1.4002554545956615E-2</v>
      </c>
      <c r="K13" s="19">
        <v>6570.219000000001</v>
      </c>
      <c r="L13" s="140">
        <v>6723.8309999999974</v>
      </c>
      <c r="M13" s="247">
        <f>K13/K11</f>
        <v>8.1372869866750616E-2</v>
      </c>
      <c r="N13" s="215">
        <f>L13/L11</f>
        <v>8.2380626167550167E-2</v>
      </c>
      <c r="O13" s="182">
        <f t="shared" si="1"/>
        <v>2.3380042583054907E-2</v>
      </c>
      <c r="Q13" s="189">
        <f t="shared" si="2"/>
        <v>0.89840094065049469</v>
      </c>
      <c r="R13" s="190">
        <f t="shared" si="3"/>
        <v>0.90670934582728469</v>
      </c>
      <c r="S13" s="182">
        <f t="shared" si="4"/>
        <v>9.2479925174323834E-3</v>
      </c>
    </row>
    <row r="14" spans="1:19" ht="24" customHeight="1" thickBot="1" x14ac:dyDescent="0.3">
      <c r="A14" s="8"/>
      <c r="B14" t="s">
        <v>36</v>
      </c>
      <c r="E14" s="19">
        <v>264699.92999999988</v>
      </c>
      <c r="F14" s="140">
        <v>264860.30000000016</v>
      </c>
      <c r="G14" s="247">
        <f>E14/E11</f>
        <v>0.42378249075335017</v>
      </c>
      <c r="H14" s="215">
        <f>F14/F11</f>
        <v>0.42527274602087189</v>
      </c>
      <c r="I14" s="186">
        <f t="shared" si="0"/>
        <v>6.0585584590175921E-4</v>
      </c>
      <c r="K14" s="19">
        <v>25170.458999999992</v>
      </c>
      <c r="L14" s="140">
        <v>22718.569999999985</v>
      </c>
      <c r="M14" s="247">
        <f>K14/K11</f>
        <v>0.31173884534037311</v>
      </c>
      <c r="N14" s="215">
        <f>L14/L11</f>
        <v>0.27834876013857573</v>
      </c>
      <c r="O14" s="209">
        <f t="shared" si="1"/>
        <v>-9.7411374182727745E-2</v>
      </c>
      <c r="Q14" s="189">
        <f t="shared" si="2"/>
        <v>0.95090538935918889</v>
      </c>
      <c r="R14" s="190">
        <f t="shared" si="3"/>
        <v>0.85775671174577583</v>
      </c>
      <c r="S14" s="182">
        <f t="shared" si="4"/>
        <v>-9.7957881673365582E-2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947982.5299999998</v>
      </c>
      <c r="F15" s="145">
        <v>1068662.5200000005</v>
      </c>
      <c r="G15" s="243">
        <f>G7+G11</f>
        <v>1</v>
      </c>
      <c r="H15" s="244">
        <f>H7+H11</f>
        <v>1</v>
      </c>
      <c r="I15" s="164">
        <f t="shared" si="0"/>
        <v>0.1273019134645875</v>
      </c>
      <c r="J15" s="1"/>
      <c r="K15" s="17">
        <v>125728.62600000002</v>
      </c>
      <c r="L15" s="145">
        <v>134580.12300000002</v>
      </c>
      <c r="M15" s="243">
        <f>M7+M11</f>
        <v>1</v>
      </c>
      <c r="N15" s="244">
        <f>N7+N11</f>
        <v>1</v>
      </c>
      <c r="O15" s="164">
        <f t="shared" si="1"/>
        <v>7.0401604484248495E-2</v>
      </c>
      <c r="Q15" s="191">
        <f t="shared" si="2"/>
        <v>1.3262757700819661</v>
      </c>
      <c r="R15" s="192">
        <f t="shared" si="3"/>
        <v>1.2593323007154771</v>
      </c>
      <c r="S15" s="57">
        <f t="shared" si="4"/>
        <v>-5.047477370588755E-2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424446.41999999981</v>
      </c>
      <c r="F16" s="181">
        <f t="shared" ref="F16:F17" si="5">F8+F12</f>
        <v>419411.4800000001</v>
      </c>
      <c r="G16" s="245">
        <f>E16/E15</f>
        <v>0.44773654214914688</v>
      </c>
      <c r="H16" s="246">
        <f>F16/F15</f>
        <v>0.39246391835656397</v>
      </c>
      <c r="I16" s="207">
        <f t="shared" si="0"/>
        <v>-1.1862368870963062E-2</v>
      </c>
      <c r="J16" s="3"/>
      <c r="K16" s="180">
        <f t="shared" ref="K16:L18" si="6">K8+K12</f>
        <v>79379.269000000029</v>
      </c>
      <c r="L16" s="181">
        <f t="shared" si="6"/>
        <v>83404.76300000005</v>
      </c>
      <c r="M16" s="250">
        <f>K16/K15</f>
        <v>0.63135398457309166</v>
      </c>
      <c r="N16" s="246">
        <f>L16/L15</f>
        <v>0.6197405763999787</v>
      </c>
      <c r="O16" s="207">
        <f t="shared" si="1"/>
        <v>5.0712157603769556E-2</v>
      </c>
      <c r="P16" s="3"/>
      <c r="Q16" s="189">
        <f t="shared" si="2"/>
        <v>1.8701834968946154</v>
      </c>
      <c r="R16" s="190">
        <f t="shared" si="3"/>
        <v>1.9886142124674324</v>
      </c>
      <c r="S16" s="182">
        <f t="shared" si="4"/>
        <v>6.3325719518682391E-2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147579.35</v>
      </c>
      <c r="F17" s="140">
        <f t="shared" si="5"/>
        <v>155913.04000000004</v>
      </c>
      <c r="G17" s="248">
        <f>E17/E15</f>
        <v>0.15567728869433917</v>
      </c>
      <c r="H17" s="215">
        <f>F17/F15</f>
        <v>0.1458954881284692</v>
      </c>
      <c r="I17" s="182">
        <f t="shared" si="0"/>
        <v>5.6469214697042851E-2</v>
      </c>
      <c r="K17" s="19">
        <f t="shared" si="6"/>
        <v>15099.321</v>
      </c>
      <c r="L17" s="140">
        <f t="shared" si="6"/>
        <v>16289.027999999995</v>
      </c>
      <c r="M17" s="247">
        <f>K17/K15</f>
        <v>0.12009453598896402</v>
      </c>
      <c r="N17" s="215">
        <f>L17/L15</f>
        <v>0.12103591256191668</v>
      </c>
      <c r="O17" s="182">
        <f t="shared" si="1"/>
        <v>7.8792086081221457E-2</v>
      </c>
      <c r="Q17" s="189">
        <f t="shared" si="2"/>
        <v>1.0231323691288787</v>
      </c>
      <c r="R17" s="190">
        <f t="shared" si="3"/>
        <v>1.044750843162316</v>
      </c>
      <c r="S17" s="182">
        <f t="shared" si="4"/>
        <v>2.1129694148806798E-2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375956.75999999989</v>
      </c>
      <c r="F18" s="142">
        <f>F10+F14</f>
        <v>493338.00000000023</v>
      </c>
      <c r="G18" s="249">
        <f>E18/E15</f>
        <v>0.39658616915651385</v>
      </c>
      <c r="H18" s="221">
        <f>F18/F15</f>
        <v>0.46164059351496672</v>
      </c>
      <c r="I18" s="208">
        <f t="shared" si="0"/>
        <v>0.31222005424240906</v>
      </c>
      <c r="K18" s="21">
        <f t="shared" si="6"/>
        <v>31250.035999999993</v>
      </c>
      <c r="L18" s="142">
        <f t="shared" si="6"/>
        <v>34886.33199999998</v>
      </c>
      <c r="M18" s="249">
        <f>K18/K15</f>
        <v>0.24855147943794428</v>
      </c>
      <c r="N18" s="221">
        <f>L18/L15</f>
        <v>0.25922351103810459</v>
      </c>
      <c r="O18" s="186">
        <f t="shared" si="1"/>
        <v>0.11636133795173831</v>
      </c>
      <c r="Q18" s="193">
        <f t="shared" si="2"/>
        <v>0.83121356828375692</v>
      </c>
      <c r="R18" s="194">
        <f t="shared" si="3"/>
        <v>0.70714868913402107</v>
      </c>
      <c r="S18" s="186">
        <f t="shared" si="4"/>
        <v>-0.14925752403909628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S96"/>
  <sheetViews>
    <sheetView showGridLines="0" workbookViewId="0">
      <selection activeCell="Q7" sqref="Q7:S7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1" bestFit="1" customWidth="1"/>
  </cols>
  <sheetData>
    <row r="1" spans="1:19" ht="15.75" x14ac:dyDescent="0.25">
      <c r="A1" s="4" t="s">
        <v>41</v>
      </c>
    </row>
    <row r="3" spans="1:19" ht="8.25" customHeight="1" thickBot="1" x14ac:dyDescent="0.3"/>
    <row r="4" spans="1:19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9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F5</f>
        <v>2024/2023</v>
      </c>
    </row>
    <row r="6" spans="1:19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181</v>
      </c>
      <c r="B7" s="39">
        <v>274861.15000000002</v>
      </c>
      <c r="C7" s="147">
        <v>276839.15999999997</v>
      </c>
      <c r="D7" s="247">
        <f>B7/$B$33</f>
        <v>0.28994326509371465</v>
      </c>
      <c r="E7" s="246">
        <f>C7/$C$33</f>
        <v>0.25905199707013216</v>
      </c>
      <c r="F7" s="52">
        <f>(C7-B7)/B7</f>
        <v>7.1963971627127038E-3</v>
      </c>
      <c r="H7" s="39">
        <v>27424.74700000001</v>
      </c>
      <c r="I7" s="147">
        <v>25225.85999999999</v>
      </c>
      <c r="J7" s="247">
        <f>H7/$H$33</f>
        <v>0.21812651480021752</v>
      </c>
      <c r="K7" s="246">
        <f>I7/$I$33</f>
        <v>0.1874412018482105</v>
      </c>
      <c r="L7" s="52">
        <f>(I7-H7)/H7</f>
        <v>-8.0178934740948379E-2</v>
      </c>
      <c r="N7" s="27">
        <f t="shared" ref="N7:N33" si="0">(H7/B7)*10</f>
        <v>0.99776730905768274</v>
      </c>
      <c r="O7" s="151">
        <f t="shared" ref="O7:O33" si="1">(I7/C7)*10</f>
        <v>0.91120996032497681</v>
      </c>
      <c r="P7" s="61">
        <f>(O7-N7)/N7</f>
        <v>-8.6751036987223931E-2</v>
      </c>
      <c r="Q7" s="2"/>
      <c r="R7" s="2"/>
      <c r="S7" s="2"/>
    </row>
    <row r="8" spans="1:19" ht="20.100000000000001" customHeight="1" x14ac:dyDescent="0.25">
      <c r="A8" s="8" t="s">
        <v>178</v>
      </c>
      <c r="B8" s="19">
        <v>50830.969999999987</v>
      </c>
      <c r="C8" s="140">
        <v>57903.87999999999</v>
      </c>
      <c r="D8" s="247">
        <f t="shared" ref="D8:D32" si="2">B8/$B$33</f>
        <v>5.3620154793358937E-2</v>
      </c>
      <c r="E8" s="215">
        <f t="shared" ref="E8:E32" si="3">C8/$C$33</f>
        <v>5.4183504068244112E-2</v>
      </c>
      <c r="F8" s="52">
        <f t="shared" ref="F8:F33" si="4">(C8-B8)/B8</f>
        <v>0.13914568224844037</v>
      </c>
      <c r="H8" s="19">
        <v>9292.4410000000025</v>
      </c>
      <c r="I8" s="140">
        <v>10928.079</v>
      </c>
      <c r="J8" s="247">
        <f t="shared" ref="J8:J32" si="5">H8/$H$33</f>
        <v>7.3908713517636018E-2</v>
      </c>
      <c r="K8" s="215">
        <f t="shared" ref="K8:K32" si="6">I8/$I$33</f>
        <v>8.1201285571718518E-2</v>
      </c>
      <c r="L8" s="52">
        <f t="shared" ref="L8:L33" si="7">(I8-H8)/H8</f>
        <v>0.17601812053474397</v>
      </c>
      <c r="N8" s="27">
        <f t="shared" si="0"/>
        <v>1.828106172280404</v>
      </c>
      <c r="O8" s="152">
        <f t="shared" si="1"/>
        <v>1.887279228956678</v>
      </c>
      <c r="P8" s="52">
        <f t="shared" ref="P8:P71" si="8">(O8-N8)/N8</f>
        <v>3.2368501115261142E-2</v>
      </c>
      <c r="R8" s="2"/>
    </row>
    <row r="9" spans="1:19" ht="20.100000000000001" customHeight="1" x14ac:dyDescent="0.25">
      <c r="A9" s="8" t="s">
        <v>155</v>
      </c>
      <c r="B9" s="19">
        <v>77565.02</v>
      </c>
      <c r="C9" s="140">
        <v>72923.469999999958</v>
      </c>
      <c r="D9" s="247">
        <f t="shared" si="2"/>
        <v>8.1821149172443167E-2</v>
      </c>
      <c r="E9" s="215">
        <f t="shared" si="3"/>
        <v>6.8238072015475923E-2</v>
      </c>
      <c r="F9" s="52">
        <f t="shared" si="4"/>
        <v>-5.9840763271898162E-2</v>
      </c>
      <c r="H9" s="19">
        <v>10924.986999999999</v>
      </c>
      <c r="I9" s="140">
        <v>10698.925999999998</v>
      </c>
      <c r="J9" s="247">
        <f t="shared" si="5"/>
        <v>8.6893393712900349E-2</v>
      </c>
      <c r="K9" s="215">
        <f t="shared" si="6"/>
        <v>7.9498560125405751E-2</v>
      </c>
      <c r="L9" s="52">
        <f t="shared" si="7"/>
        <v>-2.069210700204966E-2</v>
      </c>
      <c r="N9" s="27">
        <f t="shared" si="0"/>
        <v>1.4084940608537198</v>
      </c>
      <c r="O9" s="152">
        <f t="shared" si="1"/>
        <v>1.467144391236457</v>
      </c>
      <c r="P9" s="52">
        <f t="shared" si="8"/>
        <v>4.1640452745102793E-2</v>
      </c>
    </row>
    <row r="10" spans="1:19" ht="20.100000000000001" customHeight="1" x14ac:dyDescent="0.25">
      <c r="A10" s="8" t="s">
        <v>161</v>
      </c>
      <c r="B10" s="19">
        <v>40656.259999999995</v>
      </c>
      <c r="C10" s="140">
        <v>173874.69000000009</v>
      </c>
      <c r="D10" s="247">
        <f t="shared" si="2"/>
        <v>4.2887140546777835E-2</v>
      </c>
      <c r="E10" s="215">
        <f t="shared" si="3"/>
        <v>0.1627030860968158</v>
      </c>
      <c r="F10" s="52">
        <f t="shared" si="4"/>
        <v>3.2767015460841731</v>
      </c>
      <c r="H10" s="19">
        <v>4793.4999999999982</v>
      </c>
      <c r="I10" s="140">
        <v>10352.391000000001</v>
      </c>
      <c r="J10" s="247">
        <f t="shared" si="5"/>
        <v>3.8125764613064321E-2</v>
      </c>
      <c r="K10" s="215">
        <f t="shared" si="6"/>
        <v>7.6923625638237861E-2</v>
      </c>
      <c r="L10" s="52">
        <f t="shared" si="7"/>
        <v>1.1596726817565464</v>
      </c>
      <c r="N10" s="27">
        <f t="shared" si="0"/>
        <v>1.1790312242198371</v>
      </c>
      <c r="O10" s="152">
        <f t="shared" si="1"/>
        <v>0.59539378618015049</v>
      </c>
      <c r="P10" s="52">
        <f t="shared" si="8"/>
        <v>-0.49501440339366626</v>
      </c>
      <c r="R10" s="119"/>
    </row>
    <row r="11" spans="1:19" ht="20.100000000000001" customHeight="1" x14ac:dyDescent="0.25">
      <c r="A11" s="8" t="s">
        <v>177</v>
      </c>
      <c r="B11" s="19">
        <v>24666.040000000005</v>
      </c>
      <c r="C11" s="140">
        <v>25457.549999999992</v>
      </c>
      <c r="D11" s="247">
        <f t="shared" si="2"/>
        <v>2.6019509030403787E-2</v>
      </c>
      <c r="E11" s="215">
        <f t="shared" si="3"/>
        <v>2.3821879708104666E-2</v>
      </c>
      <c r="F11" s="52">
        <f t="shared" si="4"/>
        <v>3.2089058478782462E-2</v>
      </c>
      <c r="H11" s="19">
        <v>7042.9069999999974</v>
      </c>
      <c r="I11" s="140">
        <v>7831.1589999999987</v>
      </c>
      <c r="J11" s="247">
        <f t="shared" si="5"/>
        <v>5.6016734009325754E-2</v>
      </c>
      <c r="K11" s="215">
        <f t="shared" si="6"/>
        <v>5.8189566374523237E-2</v>
      </c>
      <c r="L11" s="52">
        <f t="shared" si="7"/>
        <v>0.11192139836576027</v>
      </c>
      <c r="N11" s="27">
        <f t="shared" si="0"/>
        <v>2.8553051077513847</v>
      </c>
      <c r="O11" s="152">
        <f t="shared" si="1"/>
        <v>3.0761636528259793</v>
      </c>
      <c r="P11" s="52">
        <f t="shared" si="8"/>
        <v>7.7350243403068578E-2</v>
      </c>
    </row>
    <row r="12" spans="1:19" ht="20.100000000000001" customHeight="1" x14ac:dyDescent="0.25">
      <c r="A12" s="8" t="s">
        <v>179</v>
      </c>
      <c r="B12" s="19">
        <v>28521.280000000002</v>
      </c>
      <c r="C12" s="140">
        <v>27265.750000000004</v>
      </c>
      <c r="D12" s="247">
        <f t="shared" si="2"/>
        <v>3.0086292834953433E-2</v>
      </c>
      <c r="E12" s="215">
        <f t="shared" si="3"/>
        <v>2.5513901245455869E-2</v>
      </c>
      <c r="F12" s="52">
        <f t="shared" si="4"/>
        <v>-4.4020815335076083E-2</v>
      </c>
      <c r="H12" s="19">
        <v>5765.0350000000017</v>
      </c>
      <c r="I12" s="140">
        <v>5730.2129999999997</v>
      </c>
      <c r="J12" s="247">
        <f t="shared" si="5"/>
        <v>4.5853002481710106E-2</v>
      </c>
      <c r="K12" s="215">
        <f t="shared" si="6"/>
        <v>4.2578449716530582E-2</v>
      </c>
      <c r="L12" s="52">
        <f t="shared" si="7"/>
        <v>-6.0402061739437702E-3</v>
      </c>
      <c r="N12" s="27">
        <f t="shared" si="0"/>
        <v>2.0213100534057382</v>
      </c>
      <c r="O12" s="152">
        <f t="shared" si="1"/>
        <v>2.1016157633661274</v>
      </c>
      <c r="P12" s="52">
        <f t="shared" si="8"/>
        <v>3.972953571624542E-2</v>
      </c>
    </row>
    <row r="13" spans="1:19" ht="20.100000000000001" customHeight="1" x14ac:dyDescent="0.25">
      <c r="A13" s="8" t="s">
        <v>187</v>
      </c>
      <c r="B13" s="19">
        <v>83670.329999999973</v>
      </c>
      <c r="C13" s="140">
        <v>75115.809999999983</v>
      </c>
      <c r="D13" s="247">
        <f t="shared" si="2"/>
        <v>8.8261468278323707E-2</v>
      </c>
      <c r="E13" s="215">
        <f t="shared" si="3"/>
        <v>7.0289552215230672E-2</v>
      </c>
      <c r="F13" s="52">
        <f t="shared" si="4"/>
        <v>-0.10224078236574413</v>
      </c>
      <c r="H13" s="19">
        <v>5845.1489999999994</v>
      </c>
      <c r="I13" s="140">
        <v>5536.2739999999994</v>
      </c>
      <c r="J13" s="247">
        <f t="shared" si="5"/>
        <v>4.6490200250816391E-2</v>
      </c>
      <c r="K13" s="215">
        <f t="shared" si="6"/>
        <v>4.1137382524163699E-2</v>
      </c>
      <c r="L13" s="52">
        <f t="shared" si="7"/>
        <v>-5.2842964311089424E-2</v>
      </c>
      <c r="N13" s="27">
        <f t="shared" si="0"/>
        <v>0.69859279866590707</v>
      </c>
      <c r="O13" s="152">
        <f t="shared" si="1"/>
        <v>0.73703179130997865</v>
      </c>
      <c r="P13" s="52">
        <f t="shared" si="8"/>
        <v>5.5023459614067002E-2</v>
      </c>
    </row>
    <row r="14" spans="1:19" ht="20.100000000000001" customHeight="1" x14ac:dyDescent="0.25">
      <c r="A14" s="8" t="s">
        <v>157</v>
      </c>
      <c r="B14" s="19">
        <v>69520.25</v>
      </c>
      <c r="C14" s="140">
        <v>62982.769999999982</v>
      </c>
      <c r="D14" s="247">
        <f t="shared" si="2"/>
        <v>7.3334948482647738E-2</v>
      </c>
      <c r="E14" s="215">
        <f t="shared" si="3"/>
        <v>5.8936070856120223E-2</v>
      </c>
      <c r="F14" s="52">
        <f t="shared" si="4"/>
        <v>-9.4037061144055412E-2</v>
      </c>
      <c r="H14" s="19">
        <v>6080.7159999999994</v>
      </c>
      <c r="I14" s="140">
        <v>5401.9429999999984</v>
      </c>
      <c r="J14" s="247">
        <f t="shared" si="5"/>
        <v>4.8363814935828538E-2</v>
      </c>
      <c r="K14" s="215">
        <f t="shared" si="6"/>
        <v>4.0139233637050548E-2</v>
      </c>
      <c r="L14" s="52">
        <f t="shared" si="7"/>
        <v>-0.11162715048688364</v>
      </c>
      <c r="N14" s="27">
        <f t="shared" si="0"/>
        <v>0.87466831606618212</v>
      </c>
      <c r="O14" s="152">
        <f t="shared" si="1"/>
        <v>0.85768584011150995</v>
      </c>
      <c r="P14" s="52">
        <f t="shared" si="8"/>
        <v>-1.9415903883486716E-2</v>
      </c>
    </row>
    <row r="15" spans="1:19" ht="20.100000000000001" customHeight="1" x14ac:dyDescent="0.25">
      <c r="A15" s="8" t="s">
        <v>183</v>
      </c>
      <c r="B15" s="19">
        <v>29655.75</v>
      </c>
      <c r="C15" s="140">
        <v>24662.080000000005</v>
      </c>
      <c r="D15" s="247">
        <f t="shared" si="2"/>
        <v>3.1283013200675787E-2</v>
      </c>
      <c r="E15" s="215">
        <f t="shared" si="3"/>
        <v>2.3077519365047077E-2</v>
      </c>
      <c r="F15" s="52">
        <f t="shared" si="4"/>
        <v>-0.16838791802601502</v>
      </c>
      <c r="H15" s="19">
        <v>5729.9840000000013</v>
      </c>
      <c r="I15" s="140">
        <v>4839.5839999999971</v>
      </c>
      <c r="J15" s="247">
        <f t="shared" si="5"/>
        <v>4.5574219509883149E-2</v>
      </c>
      <c r="K15" s="215">
        <f t="shared" si="6"/>
        <v>3.5960615075377796E-2</v>
      </c>
      <c r="L15" s="52">
        <f t="shared" si="7"/>
        <v>-0.15539310406451468</v>
      </c>
      <c r="N15" s="27">
        <f t="shared" si="0"/>
        <v>1.932166274668488</v>
      </c>
      <c r="O15" s="152">
        <f t="shared" si="1"/>
        <v>1.9623584061036197</v>
      </c>
      <c r="P15" s="52">
        <f t="shared" si="8"/>
        <v>1.562605239050241E-2</v>
      </c>
    </row>
    <row r="16" spans="1:19" ht="20.100000000000001" customHeight="1" x14ac:dyDescent="0.25">
      <c r="A16" s="8" t="s">
        <v>163</v>
      </c>
      <c r="B16" s="19">
        <v>12262.029999999999</v>
      </c>
      <c r="C16" s="140">
        <v>15739.469999999996</v>
      </c>
      <c r="D16" s="247">
        <f t="shared" si="2"/>
        <v>1.2934869168949781E-2</v>
      </c>
      <c r="E16" s="215">
        <f t="shared" si="3"/>
        <v>1.4728195015204611E-2</v>
      </c>
      <c r="F16" s="52">
        <f t="shared" si="4"/>
        <v>0.28359415202866062</v>
      </c>
      <c r="H16" s="19">
        <v>3539.3739999999993</v>
      </c>
      <c r="I16" s="140">
        <v>4688.9549999999999</v>
      </c>
      <c r="J16" s="247">
        <f t="shared" si="5"/>
        <v>2.8150900177657232E-2</v>
      </c>
      <c r="K16" s="215">
        <f t="shared" si="6"/>
        <v>3.4841363609097023E-2</v>
      </c>
      <c r="L16" s="52">
        <f t="shared" si="7"/>
        <v>0.32479783148093444</v>
      </c>
      <c r="N16" s="27">
        <f t="shared" si="0"/>
        <v>2.8864502859640693</v>
      </c>
      <c r="O16" s="152">
        <f t="shared" si="1"/>
        <v>2.9791060308892234</v>
      </c>
      <c r="P16" s="52">
        <f t="shared" si="8"/>
        <v>3.210023930628942E-2</v>
      </c>
    </row>
    <row r="17" spans="1:16" ht="20.100000000000001" customHeight="1" x14ac:dyDescent="0.25">
      <c r="A17" s="8" t="s">
        <v>156</v>
      </c>
      <c r="B17" s="19">
        <v>21971.46</v>
      </c>
      <c r="C17" s="140">
        <v>21559.97</v>
      </c>
      <c r="D17" s="247">
        <f t="shared" si="2"/>
        <v>2.3177072682974465E-2</v>
      </c>
      <c r="E17" s="215">
        <f t="shared" si="3"/>
        <v>2.0174722699173548E-2</v>
      </c>
      <c r="F17" s="52">
        <f t="shared" si="4"/>
        <v>-1.8728386734427206E-2</v>
      </c>
      <c r="H17" s="19">
        <v>3178.6639999999989</v>
      </c>
      <c r="I17" s="140">
        <v>3278.7829999999994</v>
      </c>
      <c r="J17" s="247">
        <f t="shared" si="5"/>
        <v>2.5281943349957543E-2</v>
      </c>
      <c r="K17" s="215">
        <f t="shared" si="6"/>
        <v>2.4363055456562484E-2</v>
      </c>
      <c r="L17" s="52">
        <f t="shared" si="7"/>
        <v>3.1497195047982623E-2</v>
      </c>
      <c r="N17" s="27">
        <f t="shared" si="0"/>
        <v>1.4467240684051033</v>
      </c>
      <c r="O17" s="152">
        <f t="shared" si="1"/>
        <v>1.5207734519111107</v>
      </c>
      <c r="P17" s="52">
        <f t="shared" si="8"/>
        <v>5.1184178879142381E-2</v>
      </c>
    </row>
    <row r="18" spans="1:16" ht="20.100000000000001" customHeight="1" x14ac:dyDescent="0.25">
      <c r="A18" s="8" t="s">
        <v>160</v>
      </c>
      <c r="B18" s="19">
        <v>18045.140000000007</v>
      </c>
      <c r="C18" s="140">
        <v>23009.840000000004</v>
      </c>
      <c r="D18" s="247">
        <f t="shared" si="2"/>
        <v>1.9035308593714301E-2</v>
      </c>
      <c r="E18" s="215">
        <f t="shared" si="3"/>
        <v>2.153143725860247E-2</v>
      </c>
      <c r="F18" s="52">
        <f t="shared" si="4"/>
        <v>0.27512671001721212</v>
      </c>
      <c r="H18" s="19">
        <v>2006.8589999999999</v>
      </c>
      <c r="I18" s="140">
        <v>3264.8339999999994</v>
      </c>
      <c r="J18" s="247">
        <f t="shared" si="5"/>
        <v>1.596183036311874E-2</v>
      </c>
      <c r="K18" s="215">
        <f t="shared" si="6"/>
        <v>2.4259407163716148E-2</v>
      </c>
      <c r="L18" s="52">
        <f t="shared" si="7"/>
        <v>0.62683775990241442</v>
      </c>
      <c r="N18" s="27">
        <f t="shared" si="0"/>
        <v>1.1121326850331996</v>
      </c>
      <c r="O18" s="152">
        <f t="shared" si="1"/>
        <v>1.4188860070300355</v>
      </c>
      <c r="P18" s="52">
        <f t="shared" si="8"/>
        <v>0.27582439229153549</v>
      </c>
    </row>
    <row r="19" spans="1:16" ht="20.100000000000001" customHeight="1" x14ac:dyDescent="0.25">
      <c r="A19" s="8" t="s">
        <v>158</v>
      </c>
      <c r="B19" s="19">
        <v>12771.559999999994</v>
      </c>
      <c r="C19" s="140">
        <v>13396.53</v>
      </c>
      <c r="D19" s="247">
        <f t="shared" si="2"/>
        <v>1.3472357976892261E-2</v>
      </c>
      <c r="E19" s="215">
        <f t="shared" si="3"/>
        <v>1.253579099976296E-2</v>
      </c>
      <c r="F19" s="52">
        <f t="shared" si="4"/>
        <v>4.8934507609094499E-2</v>
      </c>
      <c r="H19" s="19">
        <v>2794.2909999999993</v>
      </c>
      <c r="I19" s="140">
        <v>2960.487000000001</v>
      </c>
      <c r="J19" s="247">
        <f t="shared" si="5"/>
        <v>2.2224779582018177E-2</v>
      </c>
      <c r="K19" s="215">
        <f t="shared" si="6"/>
        <v>2.1997951361658375E-2</v>
      </c>
      <c r="L19" s="52">
        <f t="shared" si="7"/>
        <v>5.9476983606933487E-2</v>
      </c>
      <c r="N19" s="27">
        <f t="shared" si="0"/>
        <v>2.1879010864765154</v>
      </c>
      <c r="O19" s="152">
        <f t="shared" si="1"/>
        <v>2.2098909195142329</v>
      </c>
      <c r="P19" s="52">
        <f t="shared" si="8"/>
        <v>1.0050652277489761E-2</v>
      </c>
    </row>
    <row r="20" spans="1:16" ht="20.100000000000001" customHeight="1" x14ac:dyDescent="0.25">
      <c r="A20" s="8" t="s">
        <v>162</v>
      </c>
      <c r="B20" s="19">
        <v>17441.97</v>
      </c>
      <c r="C20" s="140">
        <v>16248.219999999998</v>
      </c>
      <c r="D20" s="247">
        <f t="shared" si="2"/>
        <v>1.8399041594152604E-2</v>
      </c>
      <c r="E20" s="215">
        <f t="shared" si="3"/>
        <v>1.520425737397434E-2</v>
      </c>
      <c r="F20" s="52">
        <f t="shared" si="4"/>
        <v>-6.8441236855699417E-2</v>
      </c>
      <c r="H20" s="19">
        <v>2786.0000000000005</v>
      </c>
      <c r="I20" s="140">
        <v>2911.4170000000004</v>
      </c>
      <c r="J20" s="247">
        <f t="shared" si="5"/>
        <v>2.2158835967872589E-2</v>
      </c>
      <c r="K20" s="215">
        <f t="shared" si="6"/>
        <v>2.1633335853021931E-2</v>
      </c>
      <c r="L20" s="52">
        <f t="shared" si="7"/>
        <v>4.5016870064608722E-2</v>
      </c>
      <c r="N20" s="27">
        <f t="shared" si="0"/>
        <v>1.597296635643795</v>
      </c>
      <c r="O20" s="152">
        <f t="shared" si="1"/>
        <v>1.7918375058929537</v>
      </c>
      <c r="P20" s="52">
        <f t="shared" si="8"/>
        <v>0.12179382708757062</v>
      </c>
    </row>
    <row r="21" spans="1:16" ht="20.100000000000001" customHeight="1" x14ac:dyDescent="0.25">
      <c r="A21" s="8" t="s">
        <v>165</v>
      </c>
      <c r="B21" s="19">
        <v>18949.790000000005</v>
      </c>
      <c r="C21" s="140">
        <v>19540.810000000005</v>
      </c>
      <c r="D21" s="247">
        <f t="shared" si="2"/>
        <v>1.9989598331522019E-2</v>
      </c>
      <c r="E21" s="215">
        <f t="shared" si="3"/>
        <v>1.8285295529967691E-2</v>
      </c>
      <c r="F21" s="52">
        <f t="shared" si="4"/>
        <v>3.1188736128474264E-2</v>
      </c>
      <c r="H21" s="19">
        <v>2570.4749999999999</v>
      </c>
      <c r="I21" s="140">
        <v>2647.1550000000002</v>
      </c>
      <c r="J21" s="247">
        <f t="shared" si="5"/>
        <v>2.0444628099252432E-2</v>
      </c>
      <c r="K21" s="215">
        <f t="shared" si="6"/>
        <v>1.9669732357132718E-2</v>
      </c>
      <c r="L21" s="52">
        <f t="shared" si="7"/>
        <v>2.9831062352289089E-2</v>
      </c>
      <c r="N21" s="27">
        <f t="shared" si="0"/>
        <v>1.3564662194145682</v>
      </c>
      <c r="O21" s="152">
        <f t="shared" si="1"/>
        <v>1.3546802819330415</v>
      </c>
      <c r="P21" s="52">
        <f t="shared" si="8"/>
        <v>-1.3166103629897719E-3</v>
      </c>
    </row>
    <row r="22" spans="1:16" ht="20.100000000000001" customHeight="1" x14ac:dyDescent="0.25">
      <c r="A22" s="8" t="s">
        <v>167</v>
      </c>
      <c r="B22" s="19">
        <v>7445.3900000000012</v>
      </c>
      <c r="C22" s="140">
        <v>8154.51</v>
      </c>
      <c r="D22" s="247">
        <f t="shared" si="2"/>
        <v>7.8539316542046485E-3</v>
      </c>
      <c r="E22" s="215">
        <f t="shared" si="3"/>
        <v>7.6305754598748367E-3</v>
      </c>
      <c r="F22" s="52">
        <f t="shared" si="4"/>
        <v>9.5242828112429151E-2</v>
      </c>
      <c r="H22" s="19">
        <v>2167.5510000000004</v>
      </c>
      <c r="I22" s="140">
        <v>2532.7950000000001</v>
      </c>
      <c r="J22" s="247">
        <f t="shared" si="5"/>
        <v>1.7239916389446591E-2</v>
      </c>
      <c r="K22" s="215">
        <f t="shared" si="6"/>
        <v>1.881997834108088E-2</v>
      </c>
      <c r="L22" s="52">
        <f t="shared" si="7"/>
        <v>0.16850537772813631</v>
      </c>
      <c r="N22" s="27">
        <f t="shared" si="0"/>
        <v>2.9112658974210888</v>
      </c>
      <c r="O22" s="152">
        <f t="shared" si="1"/>
        <v>3.1060051431661746</v>
      </c>
      <c r="P22" s="52">
        <f t="shared" si="8"/>
        <v>6.689160406735549E-2</v>
      </c>
    </row>
    <row r="23" spans="1:16" ht="20.100000000000001" customHeight="1" x14ac:dyDescent="0.25">
      <c r="A23" s="8" t="s">
        <v>180</v>
      </c>
      <c r="B23" s="19">
        <v>12315.170000000002</v>
      </c>
      <c r="C23" s="140">
        <v>11317.09</v>
      </c>
      <c r="D23" s="247">
        <f t="shared" si="2"/>
        <v>1.2990925054283451E-2</v>
      </c>
      <c r="E23" s="215">
        <f t="shared" si="3"/>
        <v>1.0589956874318004E-2</v>
      </c>
      <c r="F23" s="52">
        <f t="shared" si="4"/>
        <v>-8.1044760242855077E-2</v>
      </c>
      <c r="H23" s="19">
        <v>2600.1950000000002</v>
      </c>
      <c r="I23" s="140">
        <v>2439.5150000000003</v>
      </c>
      <c r="J23" s="247">
        <f t="shared" si="5"/>
        <v>2.0681010225944887E-2</v>
      </c>
      <c r="K23" s="215">
        <f t="shared" si="6"/>
        <v>1.8126859640334857E-2</v>
      </c>
      <c r="L23" s="52">
        <f t="shared" si="7"/>
        <v>-6.1795365347598864E-2</v>
      </c>
      <c r="N23" s="27">
        <f t="shared" si="0"/>
        <v>2.1113756448347849</v>
      </c>
      <c r="O23" s="152">
        <f t="shared" si="1"/>
        <v>2.1556027211942292</v>
      </c>
      <c r="P23" s="52">
        <f t="shared" si="8"/>
        <v>2.0947042970605595E-2</v>
      </c>
    </row>
    <row r="24" spans="1:16" ht="20.100000000000001" customHeight="1" x14ac:dyDescent="0.25">
      <c r="A24" s="8" t="s">
        <v>195</v>
      </c>
      <c r="B24" s="19">
        <v>16772.490000000002</v>
      </c>
      <c r="C24" s="140">
        <v>21336.089999999993</v>
      </c>
      <c r="D24" s="247">
        <f t="shared" si="2"/>
        <v>1.7692826048176243E-2</v>
      </c>
      <c r="E24" s="215">
        <f t="shared" si="3"/>
        <v>1.9965227188841615E-2</v>
      </c>
      <c r="F24" s="52">
        <f t="shared" si="4"/>
        <v>0.27208840190096945</v>
      </c>
      <c r="H24" s="19">
        <v>1633.2540000000006</v>
      </c>
      <c r="I24" s="140">
        <v>2074.2130000000006</v>
      </c>
      <c r="J24" s="247">
        <f t="shared" si="5"/>
        <v>1.29903113710954E-2</v>
      </c>
      <c r="K24" s="215">
        <f t="shared" si="6"/>
        <v>1.5412476625541509E-2</v>
      </c>
      <c r="L24" s="52">
        <f t="shared" si="7"/>
        <v>0.26998801166260722</v>
      </c>
      <c r="N24" s="27">
        <f t="shared" si="0"/>
        <v>0.97376954763425128</v>
      </c>
      <c r="O24" s="152">
        <f t="shared" si="1"/>
        <v>0.97216172222745656</v>
      </c>
      <c r="P24" s="52">
        <f t="shared" si="8"/>
        <v>-1.6511354362034505E-3</v>
      </c>
    </row>
    <row r="25" spans="1:16" ht="20.100000000000001" customHeight="1" x14ac:dyDescent="0.25">
      <c r="A25" s="8" t="s">
        <v>159</v>
      </c>
      <c r="B25" s="19">
        <v>17316.420000000002</v>
      </c>
      <c r="C25" s="140">
        <v>8501.4799999999977</v>
      </c>
      <c r="D25" s="247">
        <f t="shared" si="2"/>
        <v>1.8266602444667435E-2</v>
      </c>
      <c r="E25" s="215">
        <f t="shared" si="3"/>
        <v>7.9552523279285588E-3</v>
      </c>
      <c r="F25" s="52">
        <f t="shared" si="4"/>
        <v>-0.50905094702022724</v>
      </c>
      <c r="H25" s="19">
        <v>1938.3850000000004</v>
      </c>
      <c r="I25" s="140">
        <v>1851.0110000000002</v>
      </c>
      <c r="J25" s="247">
        <f t="shared" si="5"/>
        <v>1.5417212942420929E-2</v>
      </c>
      <c r="K25" s="215">
        <f t="shared" si="6"/>
        <v>1.375397019067965E-2</v>
      </c>
      <c r="L25" s="52">
        <f t="shared" si="7"/>
        <v>-4.5075668662314362E-2</v>
      </c>
      <c r="N25" s="27">
        <f t="shared" si="0"/>
        <v>1.1193913060551779</v>
      </c>
      <c r="O25" s="152">
        <f t="shared" si="1"/>
        <v>2.177280896973234</v>
      </c>
      <c r="P25" s="52">
        <f t="shared" si="8"/>
        <v>0.94505789458571143</v>
      </c>
    </row>
    <row r="26" spans="1:16" ht="20.100000000000001" customHeight="1" x14ac:dyDescent="0.25">
      <c r="A26" s="8" t="s">
        <v>194</v>
      </c>
      <c r="B26" s="19">
        <v>8124.5600000000013</v>
      </c>
      <c r="C26" s="140">
        <v>7684.44</v>
      </c>
      <c r="D26" s="247">
        <f t="shared" si="2"/>
        <v>8.5703689075367333E-3</v>
      </c>
      <c r="E26" s="215">
        <f t="shared" si="3"/>
        <v>7.1907078766082306E-3</v>
      </c>
      <c r="F26" s="52">
        <f t="shared" si="4"/>
        <v>-5.4171548982345094E-2</v>
      </c>
      <c r="H26" s="19">
        <v>1549.4689999999998</v>
      </c>
      <c r="I26" s="140">
        <v>1524.7809999999999</v>
      </c>
      <c r="J26" s="247">
        <f t="shared" si="5"/>
        <v>1.2323915796232434E-2</v>
      </c>
      <c r="K26" s="215">
        <f t="shared" si="6"/>
        <v>1.1329912367519537E-2</v>
      </c>
      <c r="L26" s="52">
        <f t="shared" si="7"/>
        <v>-1.593320034153628E-2</v>
      </c>
      <c r="N26" s="27">
        <f t="shared" si="0"/>
        <v>1.9071420483078463</v>
      </c>
      <c r="O26" s="152">
        <f t="shared" si="1"/>
        <v>1.9842447855666776</v>
      </c>
      <c r="P26" s="52">
        <f t="shared" si="8"/>
        <v>4.0428418704963491E-2</v>
      </c>
    </row>
    <row r="27" spans="1:16" ht="20.100000000000001" customHeight="1" x14ac:dyDescent="0.25">
      <c r="A27" s="8" t="s">
        <v>182</v>
      </c>
      <c r="B27" s="19">
        <v>2595.62</v>
      </c>
      <c r="C27" s="140">
        <v>8912.2899999999991</v>
      </c>
      <c r="D27" s="247">
        <f t="shared" si="2"/>
        <v>2.7380462380461826E-3</v>
      </c>
      <c r="E27" s="215">
        <f t="shared" si="3"/>
        <v>8.3396674190463812E-3</v>
      </c>
      <c r="F27" s="52">
        <f t="shared" si="4"/>
        <v>2.4335881215278041</v>
      </c>
      <c r="H27" s="19">
        <v>454.584</v>
      </c>
      <c r="I27" s="140">
        <v>1313.5719999999999</v>
      </c>
      <c r="J27" s="247">
        <f t="shared" si="5"/>
        <v>3.6155966581548427E-3</v>
      </c>
      <c r="K27" s="215">
        <f t="shared" si="6"/>
        <v>9.7605201326796242E-3</v>
      </c>
      <c r="L27" s="52">
        <f t="shared" si="7"/>
        <v>1.8896133607870049</v>
      </c>
      <c r="N27" s="27">
        <f t="shared" si="0"/>
        <v>1.7513503517464035</v>
      </c>
      <c r="O27" s="152">
        <f t="shared" si="1"/>
        <v>1.4738883048015718</v>
      </c>
      <c r="P27" s="52">
        <f t="shared" si="8"/>
        <v>-0.15842749377253576</v>
      </c>
    </row>
    <row r="28" spans="1:16" ht="20.100000000000001" customHeight="1" x14ac:dyDescent="0.25">
      <c r="A28" s="8" t="s">
        <v>192</v>
      </c>
      <c r="B28" s="19">
        <v>2755.33</v>
      </c>
      <c r="C28" s="140">
        <v>3920.64</v>
      </c>
      <c r="D28" s="247">
        <f t="shared" si="2"/>
        <v>2.9065198068576248E-3</v>
      </c>
      <c r="E28" s="215">
        <f t="shared" si="3"/>
        <v>3.6687353833649941E-3</v>
      </c>
      <c r="F28" s="52">
        <f t="shared" ref="F28:F29" si="9">(C28-B28)/B28</f>
        <v>0.42292937688044624</v>
      </c>
      <c r="H28" s="19">
        <v>698.92600000000016</v>
      </c>
      <c r="I28" s="140">
        <v>988.7890000000001</v>
      </c>
      <c r="J28" s="247">
        <f t="shared" si="5"/>
        <v>5.5590045181914275E-3</v>
      </c>
      <c r="K28" s="215">
        <f t="shared" si="6"/>
        <v>7.3472142687817307E-3</v>
      </c>
      <c r="L28" s="52">
        <f t="shared" ref="L28" si="10">(I28-H28)/H28</f>
        <v>0.41472630865070104</v>
      </c>
      <c r="N28" s="27">
        <f t="shared" si="0"/>
        <v>2.5366326356552578</v>
      </c>
      <c r="O28" s="152">
        <f t="shared" si="1"/>
        <v>2.5220091617695073</v>
      </c>
      <c r="P28" s="52">
        <f t="shared" ref="P28" si="11">(O28-N28)/N28</f>
        <v>-5.7649159283850986E-3</v>
      </c>
    </row>
    <row r="29" spans="1:16" ht="20.100000000000001" customHeight="1" x14ac:dyDescent="0.25">
      <c r="A29" s="8" t="s">
        <v>199</v>
      </c>
      <c r="B29" s="19">
        <v>33286.550000000003</v>
      </c>
      <c r="C29" s="140">
        <v>25152.959999999992</v>
      </c>
      <c r="D29" s="247">
        <f t="shared" si="2"/>
        <v>3.5113041587380343E-2</v>
      </c>
      <c r="E29" s="215">
        <f t="shared" si="3"/>
        <v>2.3536859887254208E-2</v>
      </c>
      <c r="F29" s="52">
        <f t="shared" si="9"/>
        <v>-0.24435064613184634</v>
      </c>
      <c r="H29" s="19">
        <v>1123.2710000000004</v>
      </c>
      <c r="I29" s="140">
        <v>941.16399999999999</v>
      </c>
      <c r="J29" s="247">
        <f t="shared" si="5"/>
        <v>8.9340911114386985E-3</v>
      </c>
      <c r="K29" s="215">
        <f t="shared" si="6"/>
        <v>6.9933358583718951E-3</v>
      </c>
      <c r="L29" s="52">
        <f t="shared" ref="L29:L32" si="12">(I29-H29)/H29</f>
        <v>-0.16212205246997416</v>
      </c>
      <c r="N29" s="27">
        <f t="shared" ref="N29:N30" si="13">(H29/B29)*10</f>
        <v>0.33745491797738136</v>
      </c>
      <c r="O29" s="152">
        <f t="shared" ref="O29:O30" si="14">(I29/C29)*10</f>
        <v>0.37417624009261746</v>
      </c>
      <c r="P29" s="52">
        <f t="shared" ref="P29:P30" si="15">(O29-N29)/N29</f>
        <v>0.10881845295168413</v>
      </c>
    </row>
    <row r="30" spans="1:16" ht="20.100000000000001" customHeight="1" x14ac:dyDescent="0.25">
      <c r="A30" s="8" t="s">
        <v>188</v>
      </c>
      <c r="B30" s="19">
        <v>4370.2499999999991</v>
      </c>
      <c r="C30" s="140">
        <v>4135.42</v>
      </c>
      <c r="D30" s="247">
        <f t="shared" si="2"/>
        <v>4.6100533097376837E-3</v>
      </c>
      <c r="E30" s="215">
        <f t="shared" si="3"/>
        <v>3.8697155768127817E-3</v>
      </c>
      <c r="F30" s="52">
        <f t="shared" si="4"/>
        <v>-5.373376809107009E-2</v>
      </c>
      <c r="H30" s="19">
        <v>864.53899999999987</v>
      </c>
      <c r="I30" s="140">
        <v>849.03999999999985</v>
      </c>
      <c r="J30" s="247">
        <f t="shared" si="5"/>
        <v>6.8762303980002132E-3</v>
      </c>
      <c r="K30" s="215">
        <f t="shared" si="6"/>
        <v>6.3088068362071575E-3</v>
      </c>
      <c r="L30" s="52">
        <f t="shared" si="12"/>
        <v>-1.7927473485869379E-2</v>
      </c>
      <c r="N30" s="27">
        <f t="shared" si="13"/>
        <v>1.9782369429666495</v>
      </c>
      <c r="O30" s="152">
        <f t="shared" si="14"/>
        <v>2.053092551663434</v>
      </c>
      <c r="P30" s="52">
        <f t="shared" si="15"/>
        <v>3.7839556562181943E-2</v>
      </c>
    </row>
    <row r="31" spans="1:16" ht="20.100000000000001" customHeight="1" x14ac:dyDescent="0.25">
      <c r="A31" s="8" t="s">
        <v>201</v>
      </c>
      <c r="B31" s="19">
        <v>1096.0999999999999</v>
      </c>
      <c r="C31" s="140">
        <v>1934.1599999999999</v>
      </c>
      <c r="D31" s="247">
        <f t="shared" si="2"/>
        <v>1.156244936285905E-3</v>
      </c>
      <c r="E31" s="215">
        <f t="shared" si="3"/>
        <v>1.8098884950133744E-3</v>
      </c>
      <c r="F31" s="52">
        <f t="shared" si="4"/>
        <v>0.76458352340114955</v>
      </c>
      <c r="H31" s="19">
        <v>451.02199999999993</v>
      </c>
      <c r="I31" s="140">
        <v>793.15700000000015</v>
      </c>
      <c r="J31" s="247">
        <f t="shared" si="5"/>
        <v>3.587265798959737E-3</v>
      </c>
      <c r="K31" s="215">
        <f t="shared" si="6"/>
        <v>5.893567209772875E-3</v>
      </c>
      <c r="L31" s="52">
        <f t="shared" si="12"/>
        <v>0.75857718692214626</v>
      </c>
      <c r="N31" s="27">
        <f t="shared" ref="N31:N32" si="16">(H31/B31)*10</f>
        <v>4.1147887966426415</v>
      </c>
      <c r="O31" s="152">
        <f t="shared" ref="O31:O32" si="17">(I31/C31)*10</f>
        <v>4.1007827687471572</v>
      </c>
      <c r="P31" s="52">
        <f t="shared" ref="P31:P32" si="18">(O31-N31)/N31</f>
        <v>-3.4038266816785825E-3</v>
      </c>
    </row>
    <row r="32" spans="1:16" ht="20.100000000000001" customHeight="1" thickBot="1" x14ac:dyDescent="0.3">
      <c r="A32" s="8" t="s">
        <v>17</v>
      </c>
      <c r="B32" s="19">
        <f>B33-SUM(B7:B31)</f>
        <v>60515.649999998976</v>
      </c>
      <c r="C32" s="140">
        <f>C33-SUM(C7:C31)</f>
        <v>61093.439999999828</v>
      </c>
      <c r="D32" s="247">
        <f t="shared" si="2"/>
        <v>6.3836250231319169E-2</v>
      </c>
      <c r="E32" s="215">
        <f t="shared" si="3"/>
        <v>5.7168131993624929E-2</v>
      </c>
      <c r="F32" s="52">
        <f t="shared" si="4"/>
        <v>9.5477781367441644E-3</v>
      </c>
      <c r="H32" s="19">
        <f>H33-SUM(H7:H31)</f>
        <v>12472.300999999963</v>
      </c>
      <c r="I32" s="140">
        <f>I33-SUM(I7:I31)</f>
        <v>12976.02599999994</v>
      </c>
      <c r="J32" s="247">
        <f t="shared" si="5"/>
        <v>9.9200169418855844E-2</v>
      </c>
      <c r="K32" s="215">
        <f t="shared" si="6"/>
        <v>9.6418592216622828E-2</v>
      </c>
      <c r="L32" s="52">
        <f t="shared" si="12"/>
        <v>4.0387495458935621E-2</v>
      </c>
      <c r="N32" s="27">
        <f t="shared" si="16"/>
        <v>2.0610042195696772</v>
      </c>
      <c r="O32" s="152">
        <f t="shared" si="17"/>
        <v>2.1239638822105902</v>
      </c>
      <c r="P32" s="52">
        <f t="shared" si="18"/>
        <v>3.0548051305813697E-2</v>
      </c>
    </row>
    <row r="33" spans="1:16" ht="26.25" customHeight="1" thickBot="1" x14ac:dyDescent="0.3">
      <c r="A33" s="12" t="s">
        <v>18</v>
      </c>
      <c r="B33" s="17">
        <v>947982.5299999991</v>
      </c>
      <c r="C33" s="145">
        <v>1068662.5199999998</v>
      </c>
      <c r="D33" s="243">
        <f>SUM(D7:D32)</f>
        <v>1</v>
      </c>
      <c r="E33" s="244">
        <f>SUM(E7:E32)</f>
        <v>1.0000000000000002</v>
      </c>
      <c r="F33" s="57">
        <f t="shared" si="4"/>
        <v>0.12730191346458758</v>
      </c>
      <c r="G33" s="1"/>
      <c r="H33" s="17">
        <v>125728.62599999999</v>
      </c>
      <c r="I33" s="145">
        <v>134580.12299999996</v>
      </c>
      <c r="J33" s="243">
        <f>SUM(J7:J32)</f>
        <v>1</v>
      </c>
      <c r="K33" s="244">
        <f>SUM(K7:K32)</f>
        <v>0.99999999999999978</v>
      </c>
      <c r="L33" s="57">
        <f t="shared" si="7"/>
        <v>7.0401604484248273E-2</v>
      </c>
      <c r="N33" s="29">
        <f t="shared" si="0"/>
        <v>1.3262757700819665</v>
      </c>
      <c r="O33" s="146">
        <f t="shared" si="1"/>
        <v>1.2593323007154775</v>
      </c>
      <c r="P33" s="57">
        <f t="shared" si="8"/>
        <v>-5.0474773705887536E-2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L5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155</v>
      </c>
      <c r="B39" s="39">
        <v>77565.02</v>
      </c>
      <c r="C39" s="147">
        <v>72923.469999999958</v>
      </c>
      <c r="D39" s="247">
        <f t="shared" ref="D39:D61" si="19">B39/$B$62</f>
        <v>0.23986474680908684</v>
      </c>
      <c r="E39" s="246">
        <f t="shared" ref="E39:E61" si="20">C39/$C$62</f>
        <v>0.16355632859082908</v>
      </c>
      <c r="F39" s="52">
        <f>(C39-B39)/B39</f>
        <v>-5.9840763271898162E-2</v>
      </c>
      <c r="H39" s="39">
        <v>10924.986999999999</v>
      </c>
      <c r="I39" s="147">
        <v>10698.925999999998</v>
      </c>
      <c r="J39" s="247">
        <f t="shared" ref="J39:J61" si="21">H39/$H$62</f>
        <v>0.24285037638185361</v>
      </c>
      <c r="K39" s="246">
        <f t="shared" ref="K39:K61" si="22">I39/$I$62</f>
        <v>0.20201502077697031</v>
      </c>
      <c r="L39" s="52">
        <f>(I39-H39)/H39</f>
        <v>-2.069210700204966E-2</v>
      </c>
      <c r="N39" s="27">
        <f t="shared" ref="N39:N62" si="23">(H39/B39)*10</f>
        <v>1.4084940608537198</v>
      </c>
      <c r="O39" s="151">
        <f t="shared" ref="O39:O62" si="24">(I39/C39)*10</f>
        <v>1.467144391236457</v>
      </c>
      <c r="P39" s="61">
        <f t="shared" si="8"/>
        <v>4.1640452745102793E-2</v>
      </c>
    </row>
    <row r="40" spans="1:16" ht="20.100000000000001" customHeight="1" x14ac:dyDescent="0.25">
      <c r="A40" s="38" t="s">
        <v>161</v>
      </c>
      <c r="B40" s="19">
        <v>40656.259999999995</v>
      </c>
      <c r="C40" s="140">
        <v>173874.69000000009</v>
      </c>
      <c r="D40" s="247">
        <f t="shared" si="19"/>
        <v>0.12572682262061433</v>
      </c>
      <c r="E40" s="215">
        <f t="shared" si="20"/>
        <v>0.38997466702103689</v>
      </c>
      <c r="F40" s="52">
        <f t="shared" ref="F40:F62" si="25">(C40-B40)/B40</f>
        <v>3.2767015460841731</v>
      </c>
      <c r="H40" s="19">
        <v>4793.4999999999982</v>
      </c>
      <c r="I40" s="140">
        <v>10352.391000000001</v>
      </c>
      <c r="J40" s="247">
        <f t="shared" si="21"/>
        <v>0.10655420269025628</v>
      </c>
      <c r="K40" s="215">
        <f t="shared" si="22"/>
        <v>0.19547181492388313</v>
      </c>
      <c r="L40" s="52">
        <f t="shared" ref="L40:L62" si="26">(I40-H40)/H40</f>
        <v>1.1596726817565464</v>
      </c>
      <c r="N40" s="27">
        <f t="shared" si="23"/>
        <v>1.1790312242198371</v>
      </c>
      <c r="O40" s="152">
        <f t="shared" si="24"/>
        <v>0.59539378618015049</v>
      </c>
      <c r="P40" s="52">
        <f t="shared" si="8"/>
        <v>-0.49501440339366626</v>
      </c>
    </row>
    <row r="41" spans="1:16" ht="20.100000000000001" customHeight="1" x14ac:dyDescent="0.25">
      <c r="A41" s="38" t="s">
        <v>157</v>
      </c>
      <c r="B41" s="19">
        <v>69520.25</v>
      </c>
      <c r="C41" s="140">
        <v>62982.769999999982</v>
      </c>
      <c r="D41" s="247">
        <f t="shared" si="19"/>
        <v>0.21498682220870205</v>
      </c>
      <c r="E41" s="215">
        <f t="shared" si="20"/>
        <v>0.14126083996936262</v>
      </c>
      <c r="F41" s="52">
        <f t="shared" si="25"/>
        <v>-9.4037061144055412E-2</v>
      </c>
      <c r="H41" s="19">
        <v>6080.7159999999994</v>
      </c>
      <c r="I41" s="140">
        <v>5401.9429999999984</v>
      </c>
      <c r="J41" s="247">
        <f t="shared" si="21"/>
        <v>0.13516759052172414</v>
      </c>
      <c r="K41" s="215">
        <f t="shared" si="22"/>
        <v>0.10199842744785871</v>
      </c>
      <c r="L41" s="52">
        <f t="shared" si="26"/>
        <v>-0.11162715048688364</v>
      </c>
      <c r="N41" s="27">
        <f t="shared" si="23"/>
        <v>0.87466831606618212</v>
      </c>
      <c r="O41" s="152">
        <f t="shared" si="24"/>
        <v>0.85768584011150995</v>
      </c>
      <c r="P41" s="52">
        <f t="shared" si="8"/>
        <v>-1.9415903883486716E-2</v>
      </c>
    </row>
    <row r="42" spans="1:16" ht="20.100000000000001" customHeight="1" x14ac:dyDescent="0.25">
      <c r="A42" s="38" t="s">
        <v>163</v>
      </c>
      <c r="B42" s="19">
        <v>12262.029999999999</v>
      </c>
      <c r="C42" s="140">
        <v>15739.469999999996</v>
      </c>
      <c r="D42" s="247">
        <f t="shared" si="19"/>
        <v>3.7919525081221234E-2</v>
      </c>
      <c r="E42" s="215">
        <f t="shared" si="20"/>
        <v>3.5301253864709087E-2</v>
      </c>
      <c r="F42" s="52">
        <f t="shared" si="25"/>
        <v>0.28359415202866062</v>
      </c>
      <c r="H42" s="19">
        <v>3539.3739999999993</v>
      </c>
      <c r="I42" s="140">
        <v>4688.9549999999999</v>
      </c>
      <c r="J42" s="247">
        <f t="shared" si="21"/>
        <v>7.8676368956424991E-2</v>
      </c>
      <c r="K42" s="215">
        <f t="shared" si="22"/>
        <v>8.8535927975133114E-2</v>
      </c>
      <c r="L42" s="52">
        <f t="shared" si="26"/>
        <v>0.32479783148093444</v>
      </c>
      <c r="N42" s="27">
        <f t="shared" si="23"/>
        <v>2.8864502859640693</v>
      </c>
      <c r="O42" s="152">
        <f t="shared" si="24"/>
        <v>2.9791060308892234</v>
      </c>
      <c r="P42" s="52">
        <f t="shared" si="8"/>
        <v>3.210023930628942E-2</v>
      </c>
    </row>
    <row r="43" spans="1:16" ht="20.100000000000001" customHeight="1" x14ac:dyDescent="0.25">
      <c r="A43" s="38" t="s">
        <v>156</v>
      </c>
      <c r="B43" s="19">
        <v>21971.46</v>
      </c>
      <c r="C43" s="140">
        <v>21559.97</v>
      </c>
      <c r="D43" s="247">
        <f t="shared" si="19"/>
        <v>6.7945301760071478E-2</v>
      </c>
      <c r="E43" s="215">
        <f t="shared" si="20"/>
        <v>4.8355756215775515E-2</v>
      </c>
      <c r="F43" s="52">
        <f t="shared" si="25"/>
        <v>-1.8728386734427206E-2</v>
      </c>
      <c r="H43" s="19">
        <v>3178.6639999999989</v>
      </c>
      <c r="I43" s="140">
        <v>3278.7829999999994</v>
      </c>
      <c r="J43" s="247">
        <f t="shared" si="21"/>
        <v>7.0658184654265321E-2</v>
      </c>
      <c r="K43" s="215">
        <f t="shared" si="22"/>
        <v>6.190933705571728E-2</v>
      </c>
      <c r="L43" s="52">
        <f t="shared" si="26"/>
        <v>3.1497195047982623E-2</v>
      </c>
      <c r="N43" s="27">
        <f t="shared" si="23"/>
        <v>1.4467240684051033</v>
      </c>
      <c r="O43" s="152">
        <f t="shared" si="24"/>
        <v>1.5207734519111107</v>
      </c>
      <c r="P43" s="52">
        <f t="shared" si="8"/>
        <v>5.1184178879142381E-2</v>
      </c>
    </row>
    <row r="44" spans="1:16" ht="20.100000000000001" customHeight="1" x14ac:dyDescent="0.25">
      <c r="A44" s="38" t="s">
        <v>160</v>
      </c>
      <c r="B44" s="19">
        <v>18045.140000000007</v>
      </c>
      <c r="C44" s="140">
        <v>23009.840000000004</v>
      </c>
      <c r="D44" s="247">
        <f t="shared" si="19"/>
        <v>5.5803414183797369E-2</v>
      </c>
      <c r="E44" s="215">
        <f t="shared" si="20"/>
        <v>5.1607595632275939E-2</v>
      </c>
      <c r="F44" s="52">
        <f t="shared" si="25"/>
        <v>0.27512671001721212</v>
      </c>
      <c r="H44" s="19">
        <v>2006.8589999999999</v>
      </c>
      <c r="I44" s="140">
        <v>3264.8339999999994</v>
      </c>
      <c r="J44" s="247">
        <f t="shared" si="21"/>
        <v>4.4610255691408182E-2</v>
      </c>
      <c r="K44" s="215">
        <f t="shared" si="22"/>
        <v>6.1645954775587673E-2</v>
      </c>
      <c r="L44" s="52">
        <f t="shared" si="26"/>
        <v>0.62683775990241442</v>
      </c>
      <c r="N44" s="27">
        <f t="shared" si="23"/>
        <v>1.1121326850331996</v>
      </c>
      <c r="O44" s="152">
        <f t="shared" si="24"/>
        <v>1.4188860070300355</v>
      </c>
      <c r="P44" s="52">
        <f t="shared" si="8"/>
        <v>0.27582439229153549</v>
      </c>
    </row>
    <row r="45" spans="1:16" ht="20.100000000000001" customHeight="1" x14ac:dyDescent="0.25">
      <c r="A45" s="38" t="s">
        <v>158</v>
      </c>
      <c r="B45" s="19">
        <v>12771.559999999994</v>
      </c>
      <c r="C45" s="140">
        <v>13396.53</v>
      </c>
      <c r="D45" s="247">
        <f t="shared" si="19"/>
        <v>3.9495213251502542E-2</v>
      </c>
      <c r="E45" s="215">
        <f t="shared" si="20"/>
        <v>3.0046393330664337E-2</v>
      </c>
      <c r="F45" s="52">
        <f t="shared" si="25"/>
        <v>4.8934507609094499E-2</v>
      </c>
      <c r="H45" s="19">
        <v>2794.2909999999993</v>
      </c>
      <c r="I45" s="140">
        <v>2960.487000000001</v>
      </c>
      <c r="J45" s="247">
        <f t="shared" si="21"/>
        <v>6.2113998036832999E-2</v>
      </c>
      <c r="K45" s="215">
        <f t="shared" si="22"/>
        <v>5.5899334457958756E-2</v>
      </c>
      <c r="L45" s="52">
        <f t="shared" si="26"/>
        <v>5.9476983606933487E-2</v>
      </c>
      <c r="N45" s="27">
        <f t="shared" si="23"/>
        <v>2.1879010864765154</v>
      </c>
      <c r="O45" s="152">
        <f t="shared" si="24"/>
        <v>2.2098909195142329</v>
      </c>
      <c r="P45" s="52">
        <f t="shared" si="8"/>
        <v>1.0050652277489761E-2</v>
      </c>
    </row>
    <row r="46" spans="1:16" ht="20.100000000000001" customHeight="1" x14ac:dyDescent="0.25">
      <c r="A46" s="38" t="s">
        <v>162</v>
      </c>
      <c r="B46" s="19">
        <v>17441.97</v>
      </c>
      <c r="C46" s="140">
        <v>16248.219999999998</v>
      </c>
      <c r="D46" s="247">
        <f t="shared" si="19"/>
        <v>5.3938150443353053E-2</v>
      </c>
      <c r="E46" s="215">
        <f t="shared" si="20"/>
        <v>3.6442303271307333E-2</v>
      </c>
      <c r="F46" s="52">
        <f t="shared" si="25"/>
        <v>-6.8441236855699417E-2</v>
      </c>
      <c r="H46" s="19">
        <v>2786.0000000000005</v>
      </c>
      <c r="I46" s="140">
        <v>2911.4170000000004</v>
      </c>
      <c r="J46" s="247">
        <f t="shared" si="21"/>
        <v>6.1929698277887593E-2</v>
      </c>
      <c r="K46" s="215">
        <f t="shared" si="22"/>
        <v>5.4972804349279994E-2</v>
      </c>
      <c r="L46" s="52">
        <f t="shared" si="26"/>
        <v>4.5016870064608722E-2</v>
      </c>
      <c r="N46" s="27">
        <f t="shared" si="23"/>
        <v>1.597296635643795</v>
      </c>
      <c r="O46" s="152">
        <f t="shared" si="24"/>
        <v>1.7918375058929537</v>
      </c>
      <c r="P46" s="52">
        <f t="shared" si="8"/>
        <v>0.12179382708757062</v>
      </c>
    </row>
    <row r="47" spans="1:16" ht="20.100000000000001" customHeight="1" x14ac:dyDescent="0.25">
      <c r="A47" s="38" t="s">
        <v>165</v>
      </c>
      <c r="B47" s="19">
        <v>18949.790000000005</v>
      </c>
      <c r="C47" s="140">
        <v>19540.810000000005</v>
      </c>
      <c r="D47" s="247">
        <f t="shared" si="19"/>
        <v>5.86009850888373E-2</v>
      </c>
      <c r="E47" s="215">
        <f t="shared" si="20"/>
        <v>4.3827085316852879E-2</v>
      </c>
      <c r="F47" s="52">
        <f t="shared" si="25"/>
        <v>3.1188736128474264E-2</v>
      </c>
      <c r="H47" s="19">
        <v>2570.4749999999999</v>
      </c>
      <c r="I47" s="140">
        <v>2647.1550000000002</v>
      </c>
      <c r="J47" s="247">
        <f t="shared" si="21"/>
        <v>5.7138815929954442E-2</v>
      </c>
      <c r="K47" s="215">
        <f t="shared" si="22"/>
        <v>4.9983061133880263E-2</v>
      </c>
      <c r="L47" s="52">
        <f t="shared" si="26"/>
        <v>2.9831062352289089E-2</v>
      </c>
      <c r="N47" s="27">
        <f t="shared" si="23"/>
        <v>1.3564662194145682</v>
      </c>
      <c r="O47" s="152">
        <f t="shared" si="24"/>
        <v>1.3546802819330415</v>
      </c>
      <c r="P47" s="52">
        <f t="shared" si="8"/>
        <v>-1.3166103629897719E-3</v>
      </c>
    </row>
    <row r="48" spans="1:16" ht="20.100000000000001" customHeight="1" x14ac:dyDescent="0.25">
      <c r="A48" s="38" t="s">
        <v>167</v>
      </c>
      <c r="B48" s="19">
        <v>7445.3900000000012</v>
      </c>
      <c r="C48" s="140">
        <v>8154.51</v>
      </c>
      <c r="D48" s="247">
        <f t="shared" si="19"/>
        <v>2.3024381186840501E-2</v>
      </c>
      <c r="E48" s="215">
        <f t="shared" si="20"/>
        <v>1.8289334243930006E-2</v>
      </c>
      <c r="F48" s="52">
        <f t="shared" si="25"/>
        <v>9.5242828112429151E-2</v>
      </c>
      <c r="H48" s="19">
        <v>2167.5510000000004</v>
      </c>
      <c r="I48" s="140">
        <v>2532.7950000000001</v>
      </c>
      <c r="J48" s="247">
        <f t="shared" si="21"/>
        <v>4.8182261102632282E-2</v>
      </c>
      <c r="K48" s="215">
        <f t="shared" si="22"/>
        <v>4.7823738060138621E-2</v>
      </c>
      <c r="L48" s="52">
        <f t="shared" si="26"/>
        <v>0.16850537772813631</v>
      </c>
      <c r="N48" s="27">
        <f t="shared" si="23"/>
        <v>2.9112658974210888</v>
      </c>
      <c r="O48" s="152">
        <f t="shared" si="24"/>
        <v>3.1060051431661746</v>
      </c>
      <c r="P48" s="52">
        <f t="shared" si="8"/>
        <v>6.689160406735549E-2</v>
      </c>
    </row>
    <row r="49" spans="1:16" ht="20.100000000000001" customHeight="1" x14ac:dyDescent="0.25">
      <c r="A49" s="38" t="s">
        <v>159</v>
      </c>
      <c r="B49" s="19">
        <v>17316.420000000002</v>
      </c>
      <c r="C49" s="140">
        <v>8501.4799999999977</v>
      </c>
      <c r="D49" s="247">
        <f t="shared" si="19"/>
        <v>5.3549895287074094E-2</v>
      </c>
      <c r="E49" s="215">
        <f t="shared" si="20"/>
        <v>1.9067535546352387E-2</v>
      </c>
      <c r="F49" s="52">
        <f>(C49-B49)/B49</f>
        <v>-0.50905094702022724</v>
      </c>
      <c r="H49" s="19">
        <v>1938.3850000000004</v>
      </c>
      <c r="I49" s="140">
        <v>1851.0110000000002</v>
      </c>
      <c r="J49" s="247">
        <f t="shared" si="21"/>
        <v>4.3088154413633575E-2</v>
      </c>
      <c r="K49" s="215">
        <f t="shared" si="22"/>
        <v>3.4950426390779853E-2</v>
      </c>
      <c r="L49" s="52">
        <f t="shared" si="26"/>
        <v>-4.5075668662314362E-2</v>
      </c>
      <c r="N49" s="27">
        <f t="shared" si="23"/>
        <v>1.1193913060551779</v>
      </c>
      <c r="O49" s="152">
        <f t="shared" si="24"/>
        <v>2.177280896973234</v>
      </c>
      <c r="P49" s="52">
        <f t="shared" si="8"/>
        <v>0.94505789458571143</v>
      </c>
    </row>
    <row r="50" spans="1:16" ht="20.100000000000001" customHeight="1" x14ac:dyDescent="0.25">
      <c r="A50" s="38" t="s">
        <v>164</v>
      </c>
      <c r="B50" s="19">
        <v>1919.99</v>
      </c>
      <c r="C50" s="140">
        <v>3032.89</v>
      </c>
      <c r="D50" s="247">
        <f t="shared" si="19"/>
        <v>5.9374433891202331E-3</v>
      </c>
      <c r="E50" s="215">
        <f t="shared" si="20"/>
        <v>6.8023141715532719E-3</v>
      </c>
      <c r="F50" s="52">
        <f t="shared" ref="F50:F53" si="27">(C50-B50)/B50</f>
        <v>0.57963843561685213</v>
      </c>
      <c r="H50" s="19">
        <v>391.54200000000009</v>
      </c>
      <c r="I50" s="140">
        <v>582.15899999999999</v>
      </c>
      <c r="J50" s="247">
        <f t="shared" si="21"/>
        <v>8.7035455574733193E-3</v>
      </c>
      <c r="K50" s="215">
        <f t="shared" si="22"/>
        <v>1.0992211973472879E-2</v>
      </c>
      <c r="L50" s="52">
        <f t="shared" si="26"/>
        <v>0.48683666120109687</v>
      </c>
      <c r="N50" s="27">
        <f t="shared" ref="N50" si="28">(H50/B50)*10</f>
        <v>2.0392918713118302</v>
      </c>
      <c r="O50" s="152">
        <f t="shared" ref="O50" si="29">(I50/C50)*10</f>
        <v>1.9194860347721152</v>
      </c>
      <c r="P50" s="52">
        <f t="shared" ref="P50" si="30">(O50-N50)/N50</f>
        <v>-5.8748744221025419E-2</v>
      </c>
    </row>
    <row r="51" spans="1:16" ht="20.100000000000001" customHeight="1" x14ac:dyDescent="0.25">
      <c r="A51" s="38" t="s">
        <v>166</v>
      </c>
      <c r="B51" s="19">
        <v>2083.2200000000003</v>
      </c>
      <c r="C51" s="140">
        <v>2015.7499999999998</v>
      </c>
      <c r="D51" s="247">
        <f t="shared" si="19"/>
        <v>6.4422214788009587E-3</v>
      </c>
      <c r="E51" s="215">
        <f t="shared" si="20"/>
        <v>4.5210227839811226E-3</v>
      </c>
      <c r="F51" s="52">
        <f t="shared" si="27"/>
        <v>-3.2387361872486094E-2</v>
      </c>
      <c r="H51" s="19">
        <v>567.0100000000001</v>
      </c>
      <c r="I51" s="140">
        <v>549.16099999999994</v>
      </c>
      <c r="J51" s="247">
        <f t="shared" si="21"/>
        <v>1.2604005104287525E-2</v>
      </c>
      <c r="K51" s="215">
        <f t="shared" si="22"/>
        <v>1.0369150214227279E-2</v>
      </c>
      <c r="L51" s="52">
        <f t="shared" si="26"/>
        <v>-3.1479162624998072E-2</v>
      </c>
      <c r="N51" s="27">
        <f t="shared" ref="N51:N52" si="31">(H51/B51)*10</f>
        <v>2.7217960657059748</v>
      </c>
      <c r="O51" s="152">
        <f t="shared" ref="O51:O52" si="32">(I51/C51)*10</f>
        <v>2.7243507379387326</v>
      </c>
      <c r="P51" s="52">
        <f t="shared" ref="P51:P52" si="33">(O51-N51)/N51</f>
        <v>9.3859795924689242E-4</v>
      </c>
    </row>
    <row r="52" spans="1:16" ht="20.100000000000001" customHeight="1" x14ac:dyDescent="0.25">
      <c r="A52" s="38" t="s">
        <v>175</v>
      </c>
      <c r="B52" s="19">
        <v>1567.75</v>
      </c>
      <c r="C52" s="140">
        <v>1525.31</v>
      </c>
      <c r="D52" s="247">
        <f t="shared" si="19"/>
        <v>4.8481642473623531E-3</v>
      </c>
      <c r="E52" s="215">
        <f t="shared" si="20"/>
        <v>3.42103994177564E-3</v>
      </c>
      <c r="F52" s="52">
        <f t="shared" si="27"/>
        <v>-2.7070642640727192E-2</v>
      </c>
      <c r="H52" s="19">
        <v>402.5270000000001</v>
      </c>
      <c r="I52" s="140">
        <v>384.47200000000004</v>
      </c>
      <c r="J52" s="247">
        <f t="shared" si="21"/>
        <v>8.9477299564620465E-3</v>
      </c>
      <c r="K52" s="215">
        <f t="shared" si="22"/>
        <v>7.2595248409198605E-3</v>
      </c>
      <c r="L52" s="52">
        <f t="shared" si="26"/>
        <v>-4.4854134008402068E-2</v>
      </c>
      <c r="N52" s="27">
        <f t="shared" si="31"/>
        <v>2.5675458459575835</v>
      </c>
      <c r="O52" s="152">
        <f t="shared" si="32"/>
        <v>2.5206154814431168</v>
      </c>
      <c r="P52" s="52">
        <f t="shared" si="33"/>
        <v>-1.8278296603098727E-2</v>
      </c>
    </row>
    <row r="53" spans="1:16" ht="20.100000000000001" customHeight="1" x14ac:dyDescent="0.25">
      <c r="A53" s="38" t="s">
        <v>168</v>
      </c>
      <c r="B53" s="19">
        <v>1070.3499999999999</v>
      </c>
      <c r="C53" s="140">
        <v>1014.7400000000002</v>
      </c>
      <c r="D53" s="247">
        <f t="shared" si="19"/>
        <v>3.3099873080301673E-3</v>
      </c>
      <c r="E53" s="215">
        <f t="shared" si="20"/>
        <v>2.2759085500766493E-3</v>
      </c>
      <c r="F53" s="52">
        <f t="shared" si="27"/>
        <v>-5.195496800112083E-2</v>
      </c>
      <c r="H53" s="19">
        <v>126.36500000000001</v>
      </c>
      <c r="I53" s="140">
        <v>190.94200000000006</v>
      </c>
      <c r="J53" s="247">
        <f t="shared" si="21"/>
        <v>2.8089541718899014E-3</v>
      </c>
      <c r="K53" s="215">
        <f t="shared" si="22"/>
        <v>3.6053293664426024E-3</v>
      </c>
      <c r="L53" s="52">
        <f t="shared" si="26"/>
        <v>0.51103549242274404</v>
      </c>
      <c r="N53" s="27">
        <f t="shared" ref="N53" si="34">(H53/B53)*10</f>
        <v>1.1805951324333164</v>
      </c>
      <c r="O53" s="152">
        <f t="shared" ref="O53" si="35">(I53/C53)*10</f>
        <v>1.8816839781618939</v>
      </c>
      <c r="P53" s="52">
        <f t="shared" ref="P53" si="36">(O53-N53)/N53</f>
        <v>0.59384358487364608</v>
      </c>
    </row>
    <row r="54" spans="1:16" ht="20.100000000000001" customHeight="1" x14ac:dyDescent="0.25">
      <c r="A54" s="38" t="s">
        <v>172</v>
      </c>
      <c r="B54" s="19">
        <v>457.33999999999992</v>
      </c>
      <c r="C54" s="140">
        <v>846.37999999999988</v>
      </c>
      <c r="D54" s="247">
        <f t="shared" si="19"/>
        <v>1.4142940117293562E-3</v>
      </c>
      <c r="E54" s="215">
        <f t="shared" si="20"/>
        <v>1.8983024997673036E-3</v>
      </c>
      <c r="F54" s="52">
        <f t="shared" ref="F54" si="37">(C54-B54)/B54</f>
        <v>0.85065815367122932</v>
      </c>
      <c r="H54" s="19">
        <v>108.004</v>
      </c>
      <c r="I54" s="140">
        <v>183.446</v>
      </c>
      <c r="J54" s="247">
        <f t="shared" si="21"/>
        <v>2.4008094518323656E-3</v>
      </c>
      <c r="K54" s="215">
        <f t="shared" si="22"/>
        <v>3.4637913657363461E-3</v>
      </c>
      <c r="L54" s="52">
        <f t="shared" si="26"/>
        <v>0.69851116625310161</v>
      </c>
      <c r="N54" s="27">
        <f t="shared" si="23"/>
        <v>2.3615690733371237</v>
      </c>
      <c r="O54" s="152">
        <f t="shared" si="24"/>
        <v>2.1674188898603468</v>
      </c>
      <c r="P54" s="52">
        <f t="shared" ref="P54" si="38">(O54-N54)/N54</f>
        <v>-8.2212367052395416E-2</v>
      </c>
    </row>
    <row r="55" spans="1:16" ht="20.100000000000001" customHeight="1" x14ac:dyDescent="0.25">
      <c r="A55" s="38" t="s">
        <v>169</v>
      </c>
      <c r="B55" s="19">
        <v>530.40000000000009</v>
      </c>
      <c r="C55" s="140">
        <v>468.94000000000005</v>
      </c>
      <c r="D55" s="247">
        <f t="shared" si="19"/>
        <v>1.6402272790948765E-3</v>
      </c>
      <c r="E55" s="215">
        <f t="shared" si="20"/>
        <v>1.0517615896416261E-3</v>
      </c>
      <c r="F55" s="52">
        <f t="shared" ref="F55:F56" si="39">(C55-B55)/B55</f>
        <v>-0.1158748114630468</v>
      </c>
      <c r="H55" s="19">
        <v>151.95399999999998</v>
      </c>
      <c r="I55" s="140">
        <v>125.498</v>
      </c>
      <c r="J55" s="247">
        <f t="shared" si="21"/>
        <v>3.3777693367258179E-3</v>
      </c>
      <c r="K55" s="215">
        <f t="shared" si="22"/>
        <v>2.3696286036064018E-3</v>
      </c>
      <c r="L55" s="52">
        <f t="shared" ref="L55:L56" si="40">(I55-H55)/H55</f>
        <v>-0.17410532134724968</v>
      </c>
      <c r="N55" s="27">
        <f t="shared" si="23"/>
        <v>2.8648944193061832</v>
      </c>
      <c r="O55" s="152">
        <f t="shared" si="24"/>
        <v>2.6762059112039918</v>
      </c>
      <c r="P55" s="52">
        <f t="shared" ref="P55:P56" si="41">(O55-N55)/N55</f>
        <v>-6.5862290362479661E-2</v>
      </c>
    </row>
    <row r="56" spans="1:16" ht="20.100000000000001" customHeight="1" x14ac:dyDescent="0.25">
      <c r="A56" s="38" t="s">
        <v>173</v>
      </c>
      <c r="B56" s="19">
        <v>197.39000000000001</v>
      </c>
      <c r="C56" s="140">
        <v>210.28</v>
      </c>
      <c r="D56" s="247">
        <f t="shared" si="19"/>
        <v>6.1041565350780094E-4</v>
      </c>
      <c r="E56" s="215">
        <f t="shared" si="20"/>
        <v>4.716262785640831E-4</v>
      </c>
      <c r="F56" s="52">
        <f t="shared" si="39"/>
        <v>6.5302193626830055E-2</v>
      </c>
      <c r="H56" s="19">
        <v>60.918000000000006</v>
      </c>
      <c r="I56" s="140">
        <v>91.058000000000007</v>
      </c>
      <c r="J56" s="247">
        <f t="shared" si="21"/>
        <v>1.3541397558120445E-3</v>
      </c>
      <c r="K56" s="215">
        <f t="shared" si="22"/>
        <v>1.7193392833924983E-3</v>
      </c>
      <c r="L56" s="52">
        <f t="shared" si="40"/>
        <v>0.49476345250993137</v>
      </c>
      <c r="N56" s="27">
        <f t="shared" si="23"/>
        <v>3.0861745782461121</v>
      </c>
      <c r="O56" s="152">
        <f t="shared" si="24"/>
        <v>4.330321476127069</v>
      </c>
      <c r="P56" s="52">
        <f t="shared" si="41"/>
        <v>0.40313561865577013</v>
      </c>
    </row>
    <row r="57" spans="1:16" ht="20.100000000000001" customHeight="1" x14ac:dyDescent="0.25">
      <c r="A57" s="38" t="s">
        <v>215</v>
      </c>
      <c r="B57" s="19">
        <v>103.6</v>
      </c>
      <c r="C57" s="140">
        <v>118.57</v>
      </c>
      <c r="D57" s="247">
        <f t="shared" si="19"/>
        <v>3.2037621816408216E-4</v>
      </c>
      <c r="E57" s="215">
        <f t="shared" si="20"/>
        <v>2.6593460076727854E-4</v>
      </c>
      <c r="F57" s="52">
        <f t="shared" si="25"/>
        <v>0.14449806949806948</v>
      </c>
      <c r="H57" s="19">
        <v>24.518000000000001</v>
      </c>
      <c r="I57" s="140">
        <v>83.548000000000002</v>
      </c>
      <c r="J57" s="247">
        <f t="shared" si="21"/>
        <v>5.4500801951803577E-4</v>
      </c>
      <c r="K57" s="215">
        <f t="shared" si="22"/>
        <v>1.5775369374341236E-3</v>
      </c>
      <c r="L57" s="52">
        <f t="shared" si="26"/>
        <v>2.407618892242434</v>
      </c>
      <c r="N57" s="27">
        <f t="shared" si="23"/>
        <v>2.3666023166023167</v>
      </c>
      <c r="O57" s="152">
        <f t="shared" si="24"/>
        <v>7.0463017626718401</v>
      </c>
      <c r="P57" s="52">
        <f t="shared" si="8"/>
        <v>1.9773915597226634</v>
      </c>
    </row>
    <row r="58" spans="1:16" ht="20.100000000000001" customHeight="1" x14ac:dyDescent="0.25">
      <c r="A58" s="38" t="s">
        <v>170</v>
      </c>
      <c r="B58" s="19">
        <v>805.2299999999999</v>
      </c>
      <c r="C58" s="140">
        <v>304.13</v>
      </c>
      <c r="D58" s="247">
        <f t="shared" si="19"/>
        <v>2.4901210632457902E-3</v>
      </c>
      <c r="E58" s="215">
        <f t="shared" si="20"/>
        <v>6.8211765312770881E-4</v>
      </c>
      <c r="F58" s="52">
        <f t="shared" si="25"/>
        <v>-0.62230667014393404</v>
      </c>
      <c r="H58" s="19">
        <v>185.72800000000001</v>
      </c>
      <c r="I58" s="140">
        <v>78.131999999999991</v>
      </c>
      <c r="J58" s="247">
        <f t="shared" si="21"/>
        <v>4.1285279977586161E-3</v>
      </c>
      <c r="K58" s="215">
        <f t="shared" si="22"/>
        <v>1.4752730884713332E-3</v>
      </c>
      <c r="L58" s="52">
        <f t="shared" si="26"/>
        <v>-0.57932029634734672</v>
      </c>
      <c r="N58" s="27">
        <f t="shared" ref="N58" si="42">(H58/B58)*10</f>
        <v>2.3065211181898344</v>
      </c>
      <c r="O58" s="152">
        <f t="shared" ref="O58" si="43">(I58/C58)*10</f>
        <v>2.5690329793180542</v>
      </c>
      <c r="P58" s="52">
        <f t="shared" ref="P58" si="44">(O58-N58)/N58</f>
        <v>0.11381290162833627</v>
      </c>
    </row>
    <row r="59" spans="1:16" ht="20.100000000000001" customHeight="1" x14ac:dyDescent="0.25">
      <c r="A59" s="38" t="s">
        <v>171</v>
      </c>
      <c r="B59" s="19">
        <v>336.74</v>
      </c>
      <c r="C59" s="140">
        <v>192.03000000000003</v>
      </c>
      <c r="D59" s="247">
        <f t="shared" si="19"/>
        <v>1.0413464064147975E-3</v>
      </c>
      <c r="E59" s="215">
        <f t="shared" si="20"/>
        <v>4.3069428510871644E-4</v>
      </c>
      <c r="F59" s="52">
        <f>(C59-B59)/B59</f>
        <v>-0.42973807685454646</v>
      </c>
      <c r="H59" s="19">
        <v>58.521000000000008</v>
      </c>
      <c r="I59" s="140">
        <v>42.815000000000005</v>
      </c>
      <c r="J59" s="247">
        <f t="shared" si="21"/>
        <v>1.300857097243453E-3</v>
      </c>
      <c r="K59" s="215">
        <f t="shared" si="22"/>
        <v>8.0842442639251708E-4</v>
      </c>
      <c r="L59" s="52">
        <f t="shared" si="26"/>
        <v>-0.26838229011807729</v>
      </c>
      <c r="N59" s="27">
        <f t="shared" si="23"/>
        <v>1.7378689790342698</v>
      </c>
      <c r="O59" s="152">
        <f t="shared" si="24"/>
        <v>2.2295995417382701</v>
      </c>
      <c r="P59" s="52">
        <f>(O59-N59)/N59</f>
        <v>0.28295030789792563</v>
      </c>
    </row>
    <row r="60" spans="1:16" ht="20.100000000000001" customHeight="1" x14ac:dyDescent="0.25">
      <c r="A60" s="38" t="s">
        <v>226</v>
      </c>
      <c r="B60" s="19">
        <v>141.1</v>
      </c>
      <c r="C60" s="140">
        <v>84.69</v>
      </c>
      <c r="D60" s="247">
        <f t="shared" si="19"/>
        <v>4.3634251334895746E-4</v>
      </c>
      <c r="E60" s="215">
        <f t="shared" si="20"/>
        <v>1.8994687812246623E-4</v>
      </c>
      <c r="F60" s="52">
        <f>(C60-B60)/B60</f>
        <v>-0.39978738483345144</v>
      </c>
      <c r="H60" s="19">
        <v>58.372</v>
      </c>
      <c r="I60" s="140">
        <v>26.997</v>
      </c>
      <c r="J60" s="247">
        <f t="shared" si="21"/>
        <v>1.2975449920591723E-3</v>
      </c>
      <c r="K60" s="215">
        <f t="shared" si="22"/>
        <v>5.0975205510495807E-4</v>
      </c>
      <c r="L60" s="52">
        <f t="shared" si="26"/>
        <v>-0.53750085657507018</v>
      </c>
      <c r="N60" s="27">
        <f t="shared" ref="N60" si="45">(H60/B60)*10</f>
        <v>4.1369241672572645</v>
      </c>
      <c r="O60" s="152">
        <f t="shared" ref="O60" si="46">(I60/C60)*10</f>
        <v>3.187743535246192</v>
      </c>
      <c r="P60" s="52">
        <f>(O60-N60)/N60</f>
        <v>-0.22944114845604455</v>
      </c>
    </row>
    <row r="61" spans="1:16" ht="20.100000000000001" customHeight="1" thickBot="1" x14ac:dyDescent="0.3">
      <c r="A61" s="8" t="s">
        <v>17</v>
      </c>
      <c r="B61" s="19">
        <f>B62-SUM(B39:B60)</f>
        <v>211.42000000015832</v>
      </c>
      <c r="C61" s="140">
        <f>C62-SUM(C39:C60)</f>
        <v>116.03000000002794</v>
      </c>
      <c r="D61" s="247">
        <f t="shared" si="19"/>
        <v>6.5380251008012526E-4</v>
      </c>
      <c r="E61" s="215">
        <f t="shared" si="20"/>
        <v>2.6023776441793674E-4</v>
      </c>
      <c r="F61" s="52">
        <f t="shared" si="25"/>
        <v>-0.45118721029258796</v>
      </c>
      <c r="H61" s="196">
        <f>H62-SUM(H39:H60)</f>
        <v>70.233000000000175</v>
      </c>
      <c r="I61" s="142">
        <f>I62-SUM(I39:I60)</f>
        <v>34.11699999999837</v>
      </c>
      <c r="J61" s="247">
        <f t="shared" si="21"/>
        <v>1.5612019020642101E-3</v>
      </c>
      <c r="K61" s="215">
        <f t="shared" si="22"/>
        <v>6.4419049761140217E-4</v>
      </c>
      <c r="L61" s="52">
        <f t="shared" si="26"/>
        <v>-0.51423120185670146</v>
      </c>
      <c r="N61" s="27">
        <f t="shared" si="23"/>
        <v>3.3219657553659814</v>
      </c>
      <c r="O61" s="152">
        <f t="shared" si="24"/>
        <v>2.940360251658205</v>
      </c>
      <c r="P61" s="52">
        <f t="shared" si="8"/>
        <v>-0.11487340081437258</v>
      </c>
    </row>
    <row r="62" spans="1:16" ht="26.25" customHeight="1" thickBot="1" x14ac:dyDescent="0.3">
      <c r="A62" s="12" t="s">
        <v>18</v>
      </c>
      <c r="B62" s="17">
        <v>323369.82000000007</v>
      </c>
      <c r="C62" s="145">
        <v>445861.50000000012</v>
      </c>
      <c r="D62" s="253">
        <f>SUM(D39:D61)</f>
        <v>1.0000000000000002</v>
      </c>
      <c r="E62" s="254">
        <f>SUM(E39:E61)</f>
        <v>1</v>
      </c>
      <c r="F62" s="57">
        <f t="shared" si="25"/>
        <v>0.37879750188190114</v>
      </c>
      <c r="G62" s="1"/>
      <c r="H62" s="17">
        <v>44986.493999999999</v>
      </c>
      <c r="I62" s="145">
        <v>52961.042000000001</v>
      </c>
      <c r="J62" s="253">
        <f>SUM(J39:J61)</f>
        <v>1</v>
      </c>
      <c r="K62" s="254">
        <f>SUM(K39:K61)</f>
        <v>1</v>
      </c>
      <c r="L62" s="57">
        <f t="shared" si="26"/>
        <v>0.17726538102747022</v>
      </c>
      <c r="M62" s="1"/>
      <c r="N62" s="29">
        <f t="shared" si="23"/>
        <v>1.3911778780097659</v>
      </c>
      <c r="O62" s="146">
        <f t="shared" si="24"/>
        <v>1.1878361778265221</v>
      </c>
      <c r="P62" s="57">
        <f t="shared" si="8"/>
        <v>-0.14616513344371654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jan-out</v>
      </c>
      <c r="C66" s="362"/>
      <c r="D66" s="368" t="str">
        <f>B5</f>
        <v>jan-out</v>
      </c>
      <c r="E66" s="362"/>
      <c r="F66" s="131" t="str">
        <f>F37</f>
        <v>2024/2023</v>
      </c>
      <c r="H66" s="356" t="str">
        <f>B5</f>
        <v>jan-out</v>
      </c>
      <c r="I66" s="362"/>
      <c r="J66" s="368" t="str">
        <f>B5</f>
        <v>jan-out</v>
      </c>
      <c r="K66" s="357"/>
      <c r="L66" s="131" t="str">
        <f>L37</f>
        <v>2024/2023</v>
      </c>
      <c r="N66" s="356" t="str">
        <f>B5</f>
        <v>jan-out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181</v>
      </c>
      <c r="B68" s="39">
        <v>274861.15000000002</v>
      </c>
      <c r="C68" s="147">
        <v>276839.15999999997</v>
      </c>
      <c r="D68" s="247">
        <f>B68/$B$96</f>
        <v>0.44005052346757451</v>
      </c>
      <c r="E68" s="246">
        <f>C68/$C$96</f>
        <v>0.44450659377532814</v>
      </c>
      <c r="F68" s="61">
        <f t="shared" ref="F68:F87" si="47">(C68-B68)/B68</f>
        <v>7.1963971627127038E-3</v>
      </c>
      <c r="H68" s="19">
        <v>27424.74700000001</v>
      </c>
      <c r="I68" s="147">
        <v>25225.85999999999</v>
      </c>
      <c r="J68" s="245">
        <f>H68/$H$96</f>
        <v>0.33965844498631792</v>
      </c>
      <c r="K68" s="246">
        <f>I68/$I$96</f>
        <v>0.30906816997853714</v>
      </c>
      <c r="L68" s="61">
        <f t="shared" ref="L68:L85" si="48">(I68-H68)/H68</f>
        <v>-8.0178934740948379E-2</v>
      </c>
      <c r="N68" s="41">
        <f t="shared" ref="N68:N78" si="49">(H68/B68)*10</f>
        <v>0.99776730905768274</v>
      </c>
      <c r="O68" s="149">
        <f t="shared" ref="O68:O78" si="50">(I68/C68)*10</f>
        <v>0.91120996032497681</v>
      </c>
      <c r="P68" s="61">
        <f t="shared" si="8"/>
        <v>-8.6751036987223931E-2</v>
      </c>
    </row>
    <row r="69" spans="1:16" ht="20.100000000000001" customHeight="1" x14ac:dyDescent="0.25">
      <c r="A69" s="38" t="s">
        <v>178</v>
      </c>
      <c r="B69" s="19">
        <v>50830.969999999987</v>
      </c>
      <c r="C69" s="140">
        <v>57903.87999999999</v>
      </c>
      <c r="D69" s="247">
        <f t="shared" ref="D69:D95" si="51">B69/$B$96</f>
        <v>8.1379980244078026E-2</v>
      </c>
      <c r="E69" s="215">
        <f t="shared" ref="E69:E95" si="52">C69/$C$96</f>
        <v>9.297332236225303E-2</v>
      </c>
      <c r="F69" s="52">
        <f t="shared" si="47"/>
        <v>0.13914568224844037</v>
      </c>
      <c r="H69" s="19">
        <v>9292.4410000000025</v>
      </c>
      <c r="I69" s="140">
        <v>10928.079</v>
      </c>
      <c r="J69" s="214">
        <f t="shared" ref="J69:J96" si="53">H69/$H$96</f>
        <v>0.11508788249485419</v>
      </c>
      <c r="K69" s="215">
        <f t="shared" ref="K69:K96" si="54">I69/$I$96</f>
        <v>0.13389122820434601</v>
      </c>
      <c r="L69" s="52">
        <f t="shared" si="48"/>
        <v>0.17601812053474397</v>
      </c>
      <c r="N69" s="40">
        <f t="shared" si="49"/>
        <v>1.828106172280404</v>
      </c>
      <c r="O69" s="143">
        <f t="shared" si="50"/>
        <v>1.887279228956678</v>
      </c>
      <c r="P69" s="52">
        <f t="shared" si="8"/>
        <v>3.2368501115261142E-2</v>
      </c>
    </row>
    <row r="70" spans="1:16" ht="20.100000000000001" customHeight="1" x14ac:dyDescent="0.25">
      <c r="A70" s="38" t="s">
        <v>177</v>
      </c>
      <c r="B70" s="19">
        <v>24666.040000000005</v>
      </c>
      <c r="C70" s="140">
        <v>25457.549999999992</v>
      </c>
      <c r="D70" s="247">
        <f t="shared" si="51"/>
        <v>3.9490134614775976E-2</v>
      </c>
      <c r="E70" s="215">
        <f t="shared" si="52"/>
        <v>4.0875896446027009E-2</v>
      </c>
      <c r="F70" s="52">
        <f t="shared" si="47"/>
        <v>3.2089058478782462E-2</v>
      </c>
      <c r="H70" s="19">
        <v>7042.9069999999974</v>
      </c>
      <c r="I70" s="140">
        <v>7831.1589999999987</v>
      </c>
      <c r="J70" s="214">
        <f t="shared" si="53"/>
        <v>8.7227161650871451E-2</v>
      </c>
      <c r="K70" s="215">
        <f t="shared" si="54"/>
        <v>9.5947649790371931E-2</v>
      </c>
      <c r="L70" s="52">
        <f t="shared" si="48"/>
        <v>0.11192139836576027</v>
      </c>
      <c r="N70" s="40">
        <f t="shared" si="49"/>
        <v>2.8553051077513847</v>
      </c>
      <c r="O70" s="143">
        <f t="shared" si="50"/>
        <v>3.0761636528259793</v>
      </c>
      <c r="P70" s="52">
        <f t="shared" si="8"/>
        <v>7.7350243403068578E-2</v>
      </c>
    </row>
    <row r="71" spans="1:16" ht="20.100000000000001" customHeight="1" x14ac:dyDescent="0.25">
      <c r="A71" s="38" t="s">
        <v>179</v>
      </c>
      <c r="B71" s="19">
        <v>28521.280000000002</v>
      </c>
      <c r="C71" s="140">
        <v>27265.750000000004</v>
      </c>
      <c r="D71" s="247">
        <f t="shared" si="51"/>
        <v>4.5662343310305088E-2</v>
      </c>
      <c r="E71" s="215">
        <f t="shared" si="52"/>
        <v>4.3779231446987685E-2</v>
      </c>
      <c r="F71" s="52">
        <f t="shared" si="47"/>
        <v>-4.4020815335076083E-2</v>
      </c>
      <c r="H71" s="19">
        <v>5765.0350000000017</v>
      </c>
      <c r="I71" s="140">
        <v>5730.2129999999997</v>
      </c>
      <c r="J71" s="214">
        <f t="shared" si="53"/>
        <v>7.1400579315889307E-2</v>
      </c>
      <c r="K71" s="215">
        <f t="shared" si="54"/>
        <v>7.020678167155546E-2</v>
      </c>
      <c r="L71" s="52">
        <f t="shared" si="48"/>
        <v>-6.0402061739437702E-3</v>
      </c>
      <c r="N71" s="40">
        <f t="shared" si="49"/>
        <v>2.0213100534057382</v>
      </c>
      <c r="O71" s="143">
        <f t="shared" si="50"/>
        <v>2.1016157633661274</v>
      </c>
      <c r="P71" s="52">
        <f t="shared" si="8"/>
        <v>3.972953571624542E-2</v>
      </c>
    </row>
    <row r="72" spans="1:16" ht="20.100000000000001" customHeight="1" x14ac:dyDescent="0.25">
      <c r="A72" s="38" t="s">
        <v>187</v>
      </c>
      <c r="B72" s="19">
        <v>83670.329999999973</v>
      </c>
      <c r="C72" s="140">
        <v>75115.809999999983</v>
      </c>
      <c r="D72" s="247">
        <f t="shared" si="51"/>
        <v>0.13395553542290239</v>
      </c>
      <c r="E72" s="215">
        <f t="shared" si="52"/>
        <v>0.12060964511586701</v>
      </c>
      <c r="F72" s="52">
        <f t="shared" si="47"/>
        <v>-0.10224078236574413</v>
      </c>
      <c r="H72" s="19">
        <v>5845.1489999999994</v>
      </c>
      <c r="I72" s="140">
        <v>5536.2739999999994</v>
      </c>
      <c r="J72" s="214">
        <f t="shared" si="53"/>
        <v>7.2392799833425281E-2</v>
      </c>
      <c r="K72" s="215">
        <f t="shared" si="54"/>
        <v>6.7830633868568066E-2</v>
      </c>
      <c r="L72" s="52">
        <f t="shared" si="48"/>
        <v>-5.2842964311089424E-2</v>
      </c>
      <c r="N72" s="40">
        <f t="shared" si="49"/>
        <v>0.69859279866590707</v>
      </c>
      <c r="O72" s="143">
        <f t="shared" si="50"/>
        <v>0.73703179130997865</v>
      </c>
      <c r="P72" s="52">
        <f t="shared" ref="P72:P78" si="55">(O72-N72)/N72</f>
        <v>5.5023459614067002E-2</v>
      </c>
    </row>
    <row r="73" spans="1:16" ht="20.100000000000001" customHeight="1" x14ac:dyDescent="0.25">
      <c r="A73" s="38" t="s">
        <v>183</v>
      </c>
      <c r="B73" s="19">
        <v>29655.75</v>
      </c>
      <c r="C73" s="140">
        <v>24662.080000000005</v>
      </c>
      <c r="D73" s="247">
        <f t="shared" si="51"/>
        <v>4.7478620792074544E-2</v>
      </c>
      <c r="E73" s="215">
        <f t="shared" si="52"/>
        <v>3.9598650625202909E-2</v>
      </c>
      <c r="F73" s="52">
        <f t="shared" si="47"/>
        <v>-0.16838791802601502</v>
      </c>
      <c r="H73" s="19">
        <v>5729.9840000000013</v>
      </c>
      <c r="I73" s="140">
        <v>4839.5839999999971</v>
      </c>
      <c r="J73" s="214">
        <f t="shared" si="53"/>
        <v>7.0966468906221145E-2</v>
      </c>
      <c r="K73" s="215">
        <f t="shared" si="54"/>
        <v>5.9294762213752412E-2</v>
      </c>
      <c r="L73" s="52">
        <f t="shared" si="48"/>
        <v>-0.15539310406451468</v>
      </c>
      <c r="N73" s="40">
        <f t="shared" si="49"/>
        <v>1.932166274668488</v>
      </c>
      <c r="O73" s="143">
        <f t="shared" si="50"/>
        <v>1.9623584061036197</v>
      </c>
      <c r="P73" s="52">
        <f t="shared" si="55"/>
        <v>1.562605239050241E-2</v>
      </c>
    </row>
    <row r="74" spans="1:16" ht="20.100000000000001" customHeight="1" x14ac:dyDescent="0.25">
      <c r="A74" s="38" t="s">
        <v>180</v>
      </c>
      <c r="B74" s="19">
        <v>12315.170000000002</v>
      </c>
      <c r="C74" s="140">
        <v>11317.09</v>
      </c>
      <c r="D74" s="247">
        <f t="shared" si="51"/>
        <v>1.9716489598810779E-2</v>
      </c>
      <c r="E74" s="215">
        <f t="shared" si="52"/>
        <v>1.8171277240361619E-2</v>
      </c>
      <c r="F74" s="52">
        <f t="shared" si="47"/>
        <v>-8.1044760242855077E-2</v>
      </c>
      <c r="H74" s="19">
        <v>2600.1950000000002</v>
      </c>
      <c r="I74" s="140">
        <v>2439.5150000000003</v>
      </c>
      <c r="J74" s="214">
        <f t="shared" si="53"/>
        <v>3.2203695091925506E-2</v>
      </c>
      <c r="K74" s="215">
        <f t="shared" si="54"/>
        <v>2.9889028032550388E-2</v>
      </c>
      <c r="L74" s="52">
        <f t="shared" si="48"/>
        <v>-6.1795365347598864E-2</v>
      </c>
      <c r="N74" s="40">
        <f t="shared" si="49"/>
        <v>2.1113756448347849</v>
      </c>
      <c r="O74" s="143">
        <f t="shared" si="50"/>
        <v>2.1556027211942292</v>
      </c>
      <c r="P74" s="52">
        <f t="shared" si="55"/>
        <v>2.0947042970605595E-2</v>
      </c>
    </row>
    <row r="75" spans="1:16" ht="20.100000000000001" customHeight="1" x14ac:dyDescent="0.25">
      <c r="A75" s="38" t="s">
        <v>195</v>
      </c>
      <c r="B75" s="19">
        <v>16772.490000000002</v>
      </c>
      <c r="C75" s="140">
        <v>21336.089999999993</v>
      </c>
      <c r="D75" s="247">
        <f t="shared" si="51"/>
        <v>2.6852623604153074E-2</v>
      </c>
      <c r="E75" s="215">
        <f t="shared" si="52"/>
        <v>3.4258277226328238E-2</v>
      </c>
      <c r="F75" s="52">
        <f t="shared" si="47"/>
        <v>0.27208840190096945</v>
      </c>
      <c r="H75" s="19">
        <v>1633.2540000000006</v>
      </c>
      <c r="I75" s="140">
        <v>2074.2130000000006</v>
      </c>
      <c r="J75" s="214">
        <f t="shared" si="53"/>
        <v>2.022802667633301E-2</v>
      </c>
      <c r="K75" s="215">
        <f t="shared" si="54"/>
        <v>2.5413334413799647E-2</v>
      </c>
      <c r="L75" s="52">
        <f t="shared" si="48"/>
        <v>0.26998801166260722</v>
      </c>
      <c r="N75" s="40">
        <f t="shared" si="49"/>
        <v>0.97376954763425128</v>
      </c>
      <c r="O75" s="143">
        <f t="shared" si="50"/>
        <v>0.97216172222745656</v>
      </c>
      <c r="P75" s="52">
        <f t="shared" si="55"/>
        <v>-1.6511354362034505E-3</v>
      </c>
    </row>
    <row r="76" spans="1:16" ht="20.100000000000001" customHeight="1" x14ac:dyDescent="0.25">
      <c r="A76" s="38" t="s">
        <v>194</v>
      </c>
      <c r="B76" s="19">
        <v>8124.5600000000013</v>
      </c>
      <c r="C76" s="140">
        <v>7684.44</v>
      </c>
      <c r="D76" s="247">
        <f t="shared" si="51"/>
        <v>1.3007356190366363E-2</v>
      </c>
      <c r="E76" s="215">
        <f t="shared" si="52"/>
        <v>1.2338515437884159E-2</v>
      </c>
      <c r="F76" s="52">
        <f t="shared" si="47"/>
        <v>-5.4171548982345094E-2</v>
      </c>
      <c r="H76" s="19">
        <v>1549.4689999999998</v>
      </c>
      <c r="I76" s="140">
        <v>1524.7809999999999</v>
      </c>
      <c r="J76" s="214">
        <f t="shared" si="53"/>
        <v>1.9190340428464292E-2</v>
      </c>
      <c r="K76" s="215">
        <f t="shared" si="54"/>
        <v>1.8681673222956285E-2</v>
      </c>
      <c r="L76" s="52">
        <f t="shared" si="48"/>
        <v>-1.593320034153628E-2</v>
      </c>
      <c r="N76" s="40">
        <f t="shared" si="49"/>
        <v>1.9071420483078463</v>
      </c>
      <c r="O76" s="143">
        <f t="shared" si="50"/>
        <v>1.9842447855666776</v>
      </c>
      <c r="P76" s="52">
        <f t="shared" si="55"/>
        <v>4.0428418704963491E-2</v>
      </c>
    </row>
    <row r="77" spans="1:16" ht="20.100000000000001" customHeight="1" x14ac:dyDescent="0.25">
      <c r="A77" s="38" t="s">
        <v>182</v>
      </c>
      <c r="B77" s="19">
        <v>2595.62</v>
      </c>
      <c r="C77" s="140">
        <v>8912.2899999999991</v>
      </c>
      <c r="D77" s="247">
        <f t="shared" si="51"/>
        <v>4.1555670553037613E-3</v>
      </c>
      <c r="E77" s="215">
        <f t="shared" si="52"/>
        <v>1.4310011887906029E-2</v>
      </c>
      <c r="F77" s="52">
        <f t="shared" si="47"/>
        <v>2.4335881215278041</v>
      </c>
      <c r="H77" s="19">
        <v>454.584</v>
      </c>
      <c r="I77" s="140">
        <v>1313.5719999999999</v>
      </c>
      <c r="J77" s="214">
        <f t="shared" si="53"/>
        <v>5.6300717944876679E-3</v>
      </c>
      <c r="K77" s="215">
        <f t="shared" si="54"/>
        <v>1.6093932741046178E-2</v>
      </c>
      <c r="L77" s="52">
        <f t="shared" si="48"/>
        <v>1.8896133607870049</v>
      </c>
      <c r="N77" s="40">
        <f t="shared" si="49"/>
        <v>1.7513503517464035</v>
      </c>
      <c r="O77" s="143">
        <f t="shared" si="50"/>
        <v>1.4738883048015718</v>
      </c>
      <c r="P77" s="52">
        <f t="shared" si="55"/>
        <v>-0.15842749377253576</v>
      </c>
    </row>
    <row r="78" spans="1:16" ht="20.100000000000001" customHeight="1" x14ac:dyDescent="0.25">
      <c r="A78" s="38" t="s">
        <v>192</v>
      </c>
      <c r="B78" s="19">
        <v>2755.33</v>
      </c>
      <c r="C78" s="140">
        <v>3920.64</v>
      </c>
      <c r="D78" s="247">
        <f t="shared" si="51"/>
        <v>4.4112614999461067E-3</v>
      </c>
      <c r="E78" s="215">
        <f t="shared" si="52"/>
        <v>6.2951727343028441E-3</v>
      </c>
      <c r="F78" s="52">
        <f t="shared" si="47"/>
        <v>0.42292937688044624</v>
      </c>
      <c r="H78" s="19">
        <v>698.92600000000016</v>
      </c>
      <c r="I78" s="140">
        <v>988.7890000000001</v>
      </c>
      <c r="J78" s="214">
        <f t="shared" si="53"/>
        <v>8.6562737778586325E-3</v>
      </c>
      <c r="K78" s="215">
        <f t="shared" si="54"/>
        <v>1.2114679409340572E-2</v>
      </c>
      <c r="L78" s="52">
        <f t="shared" si="48"/>
        <v>0.41472630865070104</v>
      </c>
      <c r="N78" s="40">
        <f t="shared" si="49"/>
        <v>2.5366326356552578</v>
      </c>
      <c r="O78" s="143">
        <f t="shared" si="50"/>
        <v>2.5220091617695073</v>
      </c>
      <c r="P78" s="52">
        <f t="shared" si="55"/>
        <v>-5.7649159283850986E-3</v>
      </c>
    </row>
    <row r="79" spans="1:16" ht="20.100000000000001" customHeight="1" x14ac:dyDescent="0.25">
      <c r="A79" s="38" t="s">
        <v>199</v>
      </c>
      <c r="B79" s="19">
        <v>33286.550000000003</v>
      </c>
      <c r="C79" s="140">
        <v>25152.959999999992</v>
      </c>
      <c r="D79" s="247">
        <f t="shared" si="51"/>
        <v>5.3291502825807108E-2</v>
      </c>
      <c r="E79" s="215">
        <f t="shared" si="52"/>
        <v>4.0386831736402735E-2</v>
      </c>
      <c r="F79" s="52">
        <f t="shared" si="47"/>
        <v>-0.24435064613184634</v>
      </c>
      <c r="H79" s="19">
        <v>1123.2710000000004</v>
      </c>
      <c r="I79" s="140">
        <v>941.16399999999999</v>
      </c>
      <c r="J79" s="214">
        <f t="shared" si="53"/>
        <v>1.3911832300885997E-2</v>
      </c>
      <c r="K79" s="215">
        <f t="shared" si="54"/>
        <v>1.1531176147401121E-2</v>
      </c>
      <c r="L79" s="52">
        <f t="shared" si="48"/>
        <v>-0.16212205246997416</v>
      </c>
      <c r="N79" s="40">
        <f t="shared" ref="N79:N83" si="56">(H79/B79)*10</f>
        <v>0.33745491797738136</v>
      </c>
      <c r="O79" s="143">
        <f t="shared" ref="O79:O83" si="57">(I79/C79)*10</f>
        <v>0.37417624009261746</v>
      </c>
      <c r="P79" s="52">
        <f t="shared" ref="P79:P83" si="58">(O79-N79)/N79</f>
        <v>0.10881845295168413</v>
      </c>
    </row>
    <row r="80" spans="1:16" ht="20.100000000000001" customHeight="1" x14ac:dyDescent="0.25">
      <c r="A80" s="38" t="s">
        <v>188</v>
      </c>
      <c r="B80" s="19">
        <v>4370.2499999999991</v>
      </c>
      <c r="C80" s="140">
        <v>4135.42</v>
      </c>
      <c r="D80" s="247">
        <f t="shared" si="51"/>
        <v>6.9967356251844498E-3</v>
      </c>
      <c r="E80" s="215">
        <f t="shared" si="52"/>
        <v>6.6400340834380789E-3</v>
      </c>
      <c r="F80" s="52">
        <f t="shared" si="47"/>
        <v>-5.373376809107009E-2</v>
      </c>
      <c r="H80" s="19">
        <v>864.53899999999987</v>
      </c>
      <c r="I80" s="140">
        <v>849.03999999999985</v>
      </c>
      <c r="J80" s="214">
        <f t="shared" si="53"/>
        <v>1.0707408617845268E-2</v>
      </c>
      <c r="K80" s="215">
        <f t="shared" si="54"/>
        <v>1.0402469491172045E-2</v>
      </c>
      <c r="L80" s="52">
        <f t="shared" si="48"/>
        <v>-1.7927473485869379E-2</v>
      </c>
      <c r="N80" s="40">
        <f t="shared" si="56"/>
        <v>1.9782369429666495</v>
      </c>
      <c r="O80" s="143">
        <f t="shared" si="57"/>
        <v>2.053092551663434</v>
      </c>
      <c r="P80" s="52">
        <f t="shared" si="58"/>
        <v>3.7839556562181943E-2</v>
      </c>
    </row>
    <row r="81" spans="1:16" ht="20.100000000000001" customHeight="1" x14ac:dyDescent="0.25">
      <c r="A81" s="38" t="s">
        <v>201</v>
      </c>
      <c r="B81" s="19">
        <v>1096.0999999999999</v>
      </c>
      <c r="C81" s="140">
        <v>1934.1599999999999</v>
      </c>
      <c r="D81" s="247">
        <f t="shared" si="51"/>
        <v>1.7548474157690467E-3</v>
      </c>
      <c r="E81" s="215">
        <f t="shared" si="52"/>
        <v>3.1055825823792004E-3</v>
      </c>
      <c r="F81" s="52">
        <f t="shared" si="47"/>
        <v>0.76458352340114955</v>
      </c>
      <c r="H81" s="19">
        <v>451.02199999999993</v>
      </c>
      <c r="I81" s="140">
        <v>793.15700000000015</v>
      </c>
      <c r="J81" s="214">
        <f t="shared" si="53"/>
        <v>5.5859560408932493E-3</v>
      </c>
      <c r="K81" s="215">
        <f t="shared" si="54"/>
        <v>9.7177889077187749E-3</v>
      </c>
      <c r="L81" s="52">
        <f t="shared" si="48"/>
        <v>0.75857718692214626</v>
      </c>
      <c r="N81" s="40">
        <f t="shared" si="56"/>
        <v>4.1147887966426415</v>
      </c>
      <c r="O81" s="143">
        <f t="shared" si="57"/>
        <v>4.1007827687471572</v>
      </c>
      <c r="P81" s="52">
        <f t="shared" si="58"/>
        <v>-3.4038266816785825E-3</v>
      </c>
    </row>
    <row r="82" spans="1:16" ht="20.100000000000001" customHeight="1" x14ac:dyDescent="0.25">
      <c r="A82" s="38" t="s">
        <v>216</v>
      </c>
      <c r="B82" s="19">
        <v>1210.3500000000001</v>
      </c>
      <c r="C82" s="140">
        <v>2912.6700000000005</v>
      </c>
      <c r="D82" s="247">
        <f t="shared" si="51"/>
        <v>1.9377607605839486E-3</v>
      </c>
      <c r="E82" s="215">
        <f t="shared" si="52"/>
        <v>4.6767264446676742E-3</v>
      </c>
      <c r="F82" s="52">
        <f t="shared" si="47"/>
        <v>1.4064692031230637</v>
      </c>
      <c r="H82" s="19">
        <v>335.495</v>
      </c>
      <c r="I82" s="140">
        <v>770.04900000000021</v>
      </c>
      <c r="J82" s="214">
        <f t="shared" si="53"/>
        <v>4.1551417047050497E-3</v>
      </c>
      <c r="K82" s="215">
        <f t="shared" si="54"/>
        <v>9.4346688368128068E-3</v>
      </c>
      <c r="L82" s="52">
        <f t="shared" si="48"/>
        <v>1.2952622244742849</v>
      </c>
      <c r="N82" s="40">
        <f t="shared" si="56"/>
        <v>2.7718841657371835</v>
      </c>
      <c r="O82" s="143">
        <f t="shared" si="57"/>
        <v>2.6437907486944972</v>
      </c>
      <c r="P82" s="52">
        <f t="shared" si="58"/>
        <v>-4.6211677466911717E-2</v>
      </c>
    </row>
    <row r="83" spans="1:16" ht="20.100000000000001" customHeight="1" x14ac:dyDescent="0.25">
      <c r="A83" s="38" t="s">
        <v>218</v>
      </c>
      <c r="B83" s="19">
        <v>2311.5300000000002</v>
      </c>
      <c r="C83" s="140">
        <v>2808.7500000000005</v>
      </c>
      <c r="D83" s="247">
        <f t="shared" si="51"/>
        <v>3.7007412161049404E-3</v>
      </c>
      <c r="E83" s="215">
        <f t="shared" si="52"/>
        <v>4.5098673730495833E-3</v>
      </c>
      <c r="F83" s="52">
        <f t="shared" si="47"/>
        <v>0.21510428157973299</v>
      </c>
      <c r="H83" s="19">
        <v>567.15899999999999</v>
      </c>
      <c r="I83" s="140">
        <v>759.70600000000013</v>
      </c>
      <c r="J83" s="214">
        <f t="shared" si="53"/>
        <v>7.0243252927728022E-3</v>
      </c>
      <c r="K83" s="215">
        <f t="shared" si="54"/>
        <v>9.307946018162103E-3</v>
      </c>
      <c r="L83" s="52">
        <f t="shared" si="48"/>
        <v>0.33949386327290959</v>
      </c>
      <c r="N83" s="40">
        <f t="shared" si="56"/>
        <v>2.453608648817017</v>
      </c>
      <c r="O83" s="143">
        <f t="shared" si="57"/>
        <v>2.704783266577659</v>
      </c>
      <c r="P83" s="52">
        <f t="shared" si="58"/>
        <v>0.10236947032353481</v>
      </c>
    </row>
    <row r="84" spans="1:16" ht="20.100000000000001" customHeight="1" x14ac:dyDescent="0.25">
      <c r="A84" s="38" t="s">
        <v>186</v>
      </c>
      <c r="B84" s="19">
        <v>2289.94</v>
      </c>
      <c r="C84" s="140">
        <v>3145.4900000000002</v>
      </c>
      <c r="D84" s="247">
        <f t="shared" si="51"/>
        <v>3.6661757971591744E-3</v>
      </c>
      <c r="E84" s="215">
        <f t="shared" si="52"/>
        <v>5.0505537065433847E-3</v>
      </c>
      <c r="F84" s="52">
        <f t="shared" si="47"/>
        <v>0.3736124090587527</v>
      </c>
      <c r="H84" s="19">
        <v>701.62899999999979</v>
      </c>
      <c r="I84" s="140">
        <v>702.59899999999993</v>
      </c>
      <c r="J84" s="214">
        <f t="shared" si="53"/>
        <v>8.6897507239467008E-3</v>
      </c>
      <c r="K84" s="215">
        <f t="shared" si="54"/>
        <v>8.608268941425596E-3</v>
      </c>
      <c r="L84" s="52">
        <f t="shared" si="48"/>
        <v>1.3824970176548308E-3</v>
      </c>
      <c r="N84" s="40">
        <f t="shared" ref="N84" si="59">(H84/B84)*10</f>
        <v>3.0639623745600315</v>
      </c>
      <c r="O84" s="143">
        <f t="shared" ref="O84" si="60">(I84/C84)*10</f>
        <v>2.2336710655573535</v>
      </c>
      <c r="P84" s="52">
        <f t="shared" ref="P84" si="61">(O84-N84)/N84</f>
        <v>-0.27098613086653955</v>
      </c>
    </row>
    <row r="85" spans="1:16" ht="20.100000000000001" customHeight="1" x14ac:dyDescent="0.25">
      <c r="A85" s="38" t="s">
        <v>189</v>
      </c>
      <c r="B85" s="19">
        <v>2410.94</v>
      </c>
      <c r="C85" s="140">
        <v>4021.6899999999996</v>
      </c>
      <c r="D85" s="247">
        <f t="shared" si="51"/>
        <v>3.8598958384948689E-3</v>
      </c>
      <c r="E85" s="215">
        <f t="shared" si="52"/>
        <v>6.4574235925304044E-3</v>
      </c>
      <c r="F85" s="52">
        <f t="shared" si="47"/>
        <v>0.6681004089691156</v>
      </c>
      <c r="H85" s="19">
        <v>442.10600000000011</v>
      </c>
      <c r="I85" s="140">
        <v>665.822</v>
      </c>
      <c r="J85" s="214">
        <f t="shared" si="53"/>
        <v>5.4755304207226071E-3</v>
      </c>
      <c r="K85" s="215">
        <f t="shared" si="54"/>
        <v>8.1576757768198841E-3</v>
      </c>
      <c r="L85" s="52">
        <f t="shared" si="48"/>
        <v>0.50602344234188146</v>
      </c>
      <c r="N85" s="40">
        <f t="shared" ref="N85" si="62">(H85/B85)*10</f>
        <v>1.8337494918994255</v>
      </c>
      <c r="O85" s="143">
        <f t="shared" ref="O85" si="63">(I85/C85)*10</f>
        <v>1.6555776302997001</v>
      </c>
      <c r="P85" s="52">
        <f t="shared" ref="P85" si="64">(O85-N85)/N85</f>
        <v>-9.7162596301620413E-2</v>
      </c>
    </row>
    <row r="86" spans="1:16" ht="20.100000000000001" customHeight="1" x14ac:dyDescent="0.25">
      <c r="A86" s="38" t="s">
        <v>190</v>
      </c>
      <c r="B86" s="19">
        <v>4464.91</v>
      </c>
      <c r="C86" s="140">
        <v>5342.93</v>
      </c>
      <c r="D86" s="247">
        <f t="shared" si="51"/>
        <v>7.1482855352078961E-3</v>
      </c>
      <c r="E86" s="215">
        <f t="shared" si="52"/>
        <v>8.5788716274099886E-3</v>
      </c>
      <c r="F86" s="52">
        <f t="shared" si="47"/>
        <v>0.19664898060655209</v>
      </c>
      <c r="H86" s="19">
        <v>558.2149999999998</v>
      </c>
      <c r="I86" s="140">
        <v>664.5569999999999</v>
      </c>
      <c r="J86" s="214">
        <f t="shared" si="53"/>
        <v>6.9135528895868147E-3</v>
      </c>
      <c r="K86" s="215">
        <f t="shared" si="54"/>
        <v>8.1421769500198121E-3</v>
      </c>
      <c r="L86" s="52">
        <f t="shared" ref="L86:L88" si="65">(I86-H86)/H86</f>
        <v>0.19050365898444171</v>
      </c>
      <c r="N86" s="40">
        <f t="shared" ref="N86" si="66">(H86/B86)*10</f>
        <v>1.2502267682887223</v>
      </c>
      <c r="O86" s="143">
        <f t="shared" ref="O86" si="67">(I86/C86)*10</f>
        <v>1.2438063010370712</v>
      </c>
      <c r="P86" s="52">
        <f t="shared" ref="P86" si="68">(O86-N86)/N86</f>
        <v>-5.1354421569769987E-3</v>
      </c>
    </row>
    <row r="87" spans="1:16" ht="20.100000000000001" customHeight="1" x14ac:dyDescent="0.25">
      <c r="A87" s="38" t="s">
        <v>185</v>
      </c>
      <c r="B87" s="19">
        <v>5854.96</v>
      </c>
      <c r="C87" s="140">
        <v>1760.1100000000001</v>
      </c>
      <c r="D87" s="247">
        <f t="shared" si="51"/>
        <v>9.3737445720565079E-3</v>
      </c>
      <c r="E87" s="215">
        <f t="shared" si="52"/>
        <v>2.8261193278071388E-3</v>
      </c>
      <c r="F87" s="52">
        <f t="shared" si="47"/>
        <v>-0.69938137920668975</v>
      </c>
      <c r="H87" s="19">
        <v>1513.7220000000002</v>
      </c>
      <c r="I87" s="140">
        <v>596.48299999999995</v>
      </c>
      <c r="J87" s="214">
        <f t="shared" si="53"/>
        <v>1.8747609983843391E-2</v>
      </c>
      <c r="K87" s="215">
        <f t="shared" si="54"/>
        <v>7.3081317835470361E-3</v>
      </c>
      <c r="L87" s="52">
        <f t="shared" si="65"/>
        <v>-0.60594944117876348</v>
      </c>
      <c r="N87" s="40">
        <f t="shared" ref="N87:N88" si="69">(H87/B87)*10</f>
        <v>2.585366936751063</v>
      </c>
      <c r="O87" s="143">
        <f t="shared" ref="O87:O88" si="70">(I87/C87)*10</f>
        <v>3.3888961485361708</v>
      </c>
      <c r="P87" s="52">
        <f t="shared" ref="P87:P88" si="71">(O87-N87)/N87</f>
        <v>0.31079890454345871</v>
      </c>
    </row>
    <row r="88" spans="1:16" ht="20.100000000000001" customHeight="1" x14ac:dyDescent="0.25">
      <c r="A88" s="38" t="s">
        <v>197</v>
      </c>
      <c r="B88" s="19">
        <v>1019.42</v>
      </c>
      <c r="C88" s="140">
        <v>1622.77</v>
      </c>
      <c r="D88" s="247">
        <f t="shared" si="51"/>
        <v>1.6320833432928398E-3</v>
      </c>
      <c r="E88" s="215">
        <f t="shared" si="52"/>
        <v>2.6055994577529758E-3</v>
      </c>
      <c r="F88" s="52">
        <f>(C88-B88)/B88</f>
        <v>0.59185615349904852</v>
      </c>
      <c r="H88" s="19">
        <v>233.21100000000004</v>
      </c>
      <c r="I88" s="140">
        <v>544.59300000000007</v>
      </c>
      <c r="J88" s="214">
        <f t="shared" si="53"/>
        <v>2.8883433496653286E-3</v>
      </c>
      <c r="K88" s="215">
        <f t="shared" si="54"/>
        <v>6.6723735838192071E-3</v>
      </c>
      <c r="L88" s="52">
        <f t="shared" si="65"/>
        <v>1.3351943090162985</v>
      </c>
      <c r="N88" s="40">
        <f t="shared" si="69"/>
        <v>2.2876831924035241</v>
      </c>
      <c r="O88" s="143">
        <f t="shared" si="70"/>
        <v>3.355946930248896</v>
      </c>
      <c r="P88" s="52">
        <f t="shared" si="71"/>
        <v>0.46696314480634649</v>
      </c>
    </row>
    <row r="89" spans="1:16" ht="20.100000000000001" customHeight="1" x14ac:dyDescent="0.25">
      <c r="A89" s="38" t="s">
        <v>198</v>
      </c>
      <c r="B89" s="19">
        <v>1208.44</v>
      </c>
      <c r="C89" s="140">
        <v>2320.86</v>
      </c>
      <c r="D89" s="247">
        <f t="shared" si="51"/>
        <v>1.9347028657165834E-3</v>
      </c>
      <c r="E89" s="215">
        <f t="shared" si="52"/>
        <v>3.7264871531520619E-3</v>
      </c>
      <c r="F89" s="52">
        <f t="shared" ref="F89:F95" si="72">(C89-B89)/B89</f>
        <v>0.92054218662076726</v>
      </c>
      <c r="H89" s="19">
        <v>223.964</v>
      </c>
      <c r="I89" s="140">
        <v>520.40599999999995</v>
      </c>
      <c r="J89" s="214">
        <f t="shared" si="53"/>
        <v>2.7738182588490489E-3</v>
      </c>
      <c r="K89" s="215">
        <f t="shared" si="54"/>
        <v>6.3760335649944407E-3</v>
      </c>
      <c r="L89" s="52">
        <f t="shared" ref="L89:L94" si="73">(I89-H89)/H89</f>
        <v>1.3236145094747367</v>
      </c>
      <c r="N89" s="40">
        <f t="shared" ref="N89:N93" si="74">(H89/B89)*10</f>
        <v>1.8533315679719307</v>
      </c>
      <c r="O89" s="143">
        <f t="shared" ref="O89:O93" si="75">(I89/C89)*10</f>
        <v>2.2422981136302917</v>
      </c>
      <c r="P89" s="52">
        <f t="shared" ref="P89:P93" si="76">(O89-N89)/N89</f>
        <v>0.20987423533933575</v>
      </c>
    </row>
    <row r="90" spans="1:16" ht="20.100000000000001" customHeight="1" x14ac:dyDescent="0.25">
      <c r="A90" s="38" t="s">
        <v>227</v>
      </c>
      <c r="B90" s="19">
        <v>945.11</v>
      </c>
      <c r="C90" s="140">
        <v>1191.55</v>
      </c>
      <c r="D90" s="247">
        <f t="shared" si="51"/>
        <v>1.5131136220394891E-3</v>
      </c>
      <c r="E90" s="215">
        <f t="shared" si="52"/>
        <v>1.9132113817026185E-3</v>
      </c>
      <c r="F90" s="52">
        <f t="shared" si="72"/>
        <v>0.2607527166149971</v>
      </c>
      <c r="H90" s="19">
        <v>278.61500000000001</v>
      </c>
      <c r="I90" s="140">
        <v>356.745</v>
      </c>
      <c r="J90" s="214">
        <f t="shared" si="53"/>
        <v>3.4506767792557187E-3</v>
      </c>
      <c r="K90" s="215">
        <f t="shared" si="54"/>
        <v>4.3708529381750825E-3</v>
      </c>
      <c r="L90" s="52">
        <f t="shared" si="73"/>
        <v>0.28042280566372951</v>
      </c>
      <c r="N90" s="40">
        <f t="shared" si="74"/>
        <v>2.9479637290897354</v>
      </c>
      <c r="O90" s="143">
        <f t="shared" si="75"/>
        <v>2.9939574503797579</v>
      </c>
      <c r="P90" s="52">
        <f t="shared" si="76"/>
        <v>1.5601861324197625E-2</v>
      </c>
    </row>
    <row r="91" spans="1:16" ht="20.100000000000001" customHeight="1" x14ac:dyDescent="0.25">
      <c r="A91" s="38" t="s">
        <v>228</v>
      </c>
      <c r="B91" s="19">
        <v>5183.54</v>
      </c>
      <c r="C91" s="140">
        <v>5229.58</v>
      </c>
      <c r="D91" s="247">
        <f t="shared" si="51"/>
        <v>8.2988064716134347E-3</v>
      </c>
      <c r="E91" s="215">
        <f t="shared" si="52"/>
        <v>8.3968712832230112E-3</v>
      </c>
      <c r="F91" s="52">
        <f t="shared" si="72"/>
        <v>8.8819609764755284E-3</v>
      </c>
      <c r="H91" s="19">
        <v>247.66199999999998</v>
      </c>
      <c r="I91" s="140">
        <v>320.37500000000006</v>
      </c>
      <c r="J91" s="214">
        <f t="shared" si="53"/>
        <v>3.0673205409042217E-3</v>
      </c>
      <c r="K91" s="215">
        <f t="shared" si="54"/>
        <v>3.9252463526267848E-3</v>
      </c>
      <c r="L91" s="52">
        <f t="shared" si="73"/>
        <v>0.29359772593292505</v>
      </c>
      <c r="N91" s="40">
        <f t="shared" si="74"/>
        <v>0.47778545164115638</v>
      </c>
      <c r="O91" s="143">
        <f t="shared" si="75"/>
        <v>0.61262089881022963</v>
      </c>
      <c r="P91" s="52">
        <f t="shared" si="76"/>
        <v>0.28220919390894772</v>
      </c>
    </row>
    <row r="92" spans="1:16" ht="20.100000000000001" customHeight="1" x14ac:dyDescent="0.25">
      <c r="A92" s="38" t="s">
        <v>184</v>
      </c>
      <c r="B92" s="19">
        <v>226.99999999999994</v>
      </c>
      <c r="C92" s="140">
        <v>193.21999999999997</v>
      </c>
      <c r="D92" s="247">
        <f t="shared" si="51"/>
        <v>3.6342520151407128E-4</v>
      </c>
      <c r="E92" s="215">
        <f t="shared" si="52"/>
        <v>3.1024355098198137E-4</v>
      </c>
      <c r="F92" s="52">
        <f t="shared" si="72"/>
        <v>-0.14881057268722458</v>
      </c>
      <c r="H92" s="19">
        <v>341.39699999999993</v>
      </c>
      <c r="I92" s="140">
        <v>299.67100000000005</v>
      </c>
      <c r="J92" s="214">
        <f t="shared" si="53"/>
        <v>4.2282386102958005E-3</v>
      </c>
      <c r="K92" s="215">
        <f t="shared" si="54"/>
        <v>3.6715801786594495E-3</v>
      </c>
      <c r="L92" s="52">
        <f t="shared" si="73"/>
        <v>-0.12222134347987795</v>
      </c>
      <c r="N92" s="40">
        <f t="shared" si="74"/>
        <v>15.039515418502203</v>
      </c>
      <c r="O92" s="143">
        <f t="shared" si="75"/>
        <v>15.509315805817208</v>
      </c>
      <c r="P92" s="52">
        <f t="shared" si="76"/>
        <v>3.1237734344621064E-2</v>
      </c>
    </row>
    <row r="93" spans="1:16" ht="20.100000000000001" customHeight="1" x14ac:dyDescent="0.25">
      <c r="A93" s="38" t="s">
        <v>229</v>
      </c>
      <c r="B93" s="19">
        <v>1227.8700000000001</v>
      </c>
      <c r="C93" s="140">
        <v>1887.71</v>
      </c>
      <c r="D93" s="247">
        <f t="shared" si="51"/>
        <v>1.9658101417756955E-3</v>
      </c>
      <c r="E93" s="215">
        <f t="shared" si="52"/>
        <v>3.0310001740202681E-3</v>
      </c>
      <c r="F93" s="52">
        <f t="shared" si="72"/>
        <v>0.53738587961266249</v>
      </c>
      <c r="H93" s="19">
        <v>214.82399999999998</v>
      </c>
      <c r="I93" s="140">
        <v>287.99900000000002</v>
      </c>
      <c r="J93" s="214">
        <f t="shared" si="53"/>
        <v>2.660618374555679E-3</v>
      </c>
      <c r="K93" s="215">
        <f t="shared" si="54"/>
        <v>3.5285744028409247E-3</v>
      </c>
      <c r="L93" s="52">
        <f t="shared" si="73"/>
        <v>0.34062767660969001</v>
      </c>
      <c r="N93" s="40">
        <f t="shared" si="74"/>
        <v>1.7495663221676558</v>
      </c>
      <c r="O93" s="143">
        <f t="shared" si="75"/>
        <v>1.5256527750554907</v>
      </c>
      <c r="P93" s="52">
        <f t="shared" si="76"/>
        <v>-0.12798231440277358</v>
      </c>
    </row>
    <row r="94" spans="1:16" ht="20.100000000000001" customHeight="1" x14ac:dyDescent="0.25">
      <c r="A94" s="38" t="s">
        <v>230</v>
      </c>
      <c r="B94" s="19">
        <v>135.41000000000003</v>
      </c>
      <c r="C94" s="140">
        <v>577.82999999999993</v>
      </c>
      <c r="D94" s="247">
        <f t="shared" si="51"/>
        <v>2.167903371674908E-4</v>
      </c>
      <c r="E94" s="215">
        <f t="shared" si="52"/>
        <v>9.2779231479100661E-4</v>
      </c>
      <c r="F94" s="52">
        <f t="shared" si="72"/>
        <v>3.2672623883021918</v>
      </c>
      <c r="H94" s="19">
        <v>51.217999999999996</v>
      </c>
      <c r="I94" s="140">
        <v>237.59299999999996</v>
      </c>
      <c r="J94" s="214">
        <f t="shared" si="53"/>
        <v>6.3434044570435683E-4</v>
      </c>
      <c r="K94" s="215">
        <f t="shared" si="54"/>
        <v>2.9109982260153112E-3</v>
      </c>
      <c r="L94" s="52">
        <f t="shared" si="73"/>
        <v>3.638857432933734</v>
      </c>
      <c r="N94" s="40">
        <f t="shared" ref="N94" si="77">(H94/B94)*10</f>
        <v>3.7824385200502171</v>
      </c>
      <c r="O94" s="143">
        <f t="shared" ref="O94" si="78">(I94/C94)*10</f>
        <v>4.1118148936538432</v>
      </c>
      <c r="P94" s="52">
        <f t="shared" ref="P94" si="79">(O94-N94)/N94</f>
        <v>8.7080430219194468E-2</v>
      </c>
    </row>
    <row r="95" spans="1:16" ht="20.100000000000001" customHeight="1" thickBot="1" x14ac:dyDescent="0.3">
      <c r="A95" s="8" t="s">
        <v>17</v>
      </c>
      <c r="B95" s="19">
        <f>B96-SUM(B68:B94)</f>
        <v>22601.699999999488</v>
      </c>
      <c r="C95" s="140">
        <f>C96-SUM(C68:C94)</f>
        <v>18148.539999999921</v>
      </c>
      <c r="D95" s="247">
        <f t="shared" si="51"/>
        <v>3.6185142630222031E-2</v>
      </c>
      <c r="E95" s="215">
        <f t="shared" si="52"/>
        <v>2.9140189911699123E-2</v>
      </c>
      <c r="F95" s="52">
        <f t="shared" si="72"/>
        <v>-0.19702765721161097</v>
      </c>
      <c r="H95" s="196">
        <f>H96-SUM(H68:H94)</f>
        <v>4557.391999999978</v>
      </c>
      <c r="I95" s="119">
        <f>I96-SUM(I68:I94)</f>
        <v>3877.0830000000133</v>
      </c>
      <c r="J95" s="214">
        <f t="shared" si="53"/>
        <v>5.6443790708919847E-2</v>
      </c>
      <c r="K95" s="215">
        <f t="shared" si="54"/>
        <v>4.7502164352965622E-2</v>
      </c>
      <c r="L95" s="52">
        <f t="shared" ref="L95" si="80">(I95-H95)/H95</f>
        <v>-0.14927594554077595</v>
      </c>
      <c r="N95" s="40">
        <f t="shared" ref="N95:N96" si="81">(H95/B95)*10</f>
        <v>2.0163934571293671</v>
      </c>
      <c r="O95" s="143">
        <f t="shared" ref="O95:O96" si="82">(I95/C95)*10</f>
        <v>2.1363057303783282</v>
      </c>
      <c r="P95" s="52">
        <f>(O95-N95)/N95</f>
        <v>5.9468687931408887E-2</v>
      </c>
    </row>
    <row r="96" spans="1:16" ht="26.25" customHeight="1" thickBot="1" x14ac:dyDescent="0.3">
      <c r="A96" s="12" t="s">
        <v>18</v>
      </c>
      <c r="B96" s="17">
        <v>624612.70999999938</v>
      </c>
      <c r="C96" s="145">
        <v>622801.0199999999</v>
      </c>
      <c r="D96" s="243">
        <f>SUM(D68:D95)</f>
        <v>1.0000000000000002</v>
      </c>
      <c r="E96" s="244">
        <f>SUM(E68:E95)</f>
        <v>0.99999999999999989</v>
      </c>
      <c r="F96" s="57">
        <f>(C96-B96)/B96</f>
        <v>-2.9005013362591999E-3</v>
      </c>
      <c r="G96" s="1"/>
      <c r="H96" s="17">
        <v>80742.131999999969</v>
      </c>
      <c r="I96" s="145">
        <v>81619.080999999991</v>
      </c>
      <c r="J96" s="255">
        <f t="shared" si="53"/>
        <v>1</v>
      </c>
      <c r="K96" s="244">
        <f t="shared" si="54"/>
        <v>1</v>
      </c>
      <c r="L96" s="57">
        <f>(I96-H96)/H96</f>
        <v>1.0861107804287638E-2</v>
      </c>
      <c r="M96" s="1"/>
      <c r="N96" s="37">
        <f t="shared" si="81"/>
        <v>1.2926751362456272</v>
      </c>
      <c r="O96" s="150">
        <f t="shared" si="82"/>
        <v>1.3105161741706848</v>
      </c>
      <c r="P96" s="57">
        <f>(O96-N96)/N96</f>
        <v>1.3801640818182703E-2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6:F96 D94:E94 D61:F62 D60:E60 N61:O62 P61:P62 F32:F33 J52:K52 D52:E52 J53:K53 D53:E53 D95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7" t="s">
        <v>16</v>
      </c>
      <c r="B3" s="321"/>
      <c r="C3" s="321"/>
      <c r="D3" s="367" t="s">
        <v>1</v>
      </c>
      <c r="E3" s="359"/>
      <c r="F3" s="367" t="s">
        <v>104</v>
      </c>
      <c r="G3" s="359"/>
      <c r="H3" s="130" t="s">
        <v>0</v>
      </c>
      <c r="J3" s="361" t="s">
        <v>19</v>
      </c>
      <c r="K3" s="359"/>
      <c r="L3" s="370" t="s">
        <v>104</v>
      </c>
      <c r="M3" s="371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6"/>
      <c r="B4" s="322"/>
      <c r="C4" s="322"/>
      <c r="D4" s="368" t="s">
        <v>209</v>
      </c>
      <c r="E4" s="362"/>
      <c r="F4" s="368" t="str">
        <f>D4</f>
        <v>jan-out</v>
      </c>
      <c r="G4" s="362"/>
      <c r="H4" s="131" t="s">
        <v>149</v>
      </c>
      <c r="J4" s="356" t="str">
        <f>D4</f>
        <v>jan-out</v>
      </c>
      <c r="K4" s="362"/>
      <c r="L4" s="363" t="str">
        <f>D4</f>
        <v>jan-out</v>
      </c>
      <c r="M4" s="364"/>
      <c r="N4" s="131" t="str">
        <f>H4</f>
        <v>2024/2023</v>
      </c>
      <c r="P4" s="356" t="str">
        <f>D4</f>
        <v>jan-out</v>
      </c>
      <c r="Q4" s="357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4420.5000000000027</v>
      </c>
      <c r="E6" s="147">
        <v>4259.7800000000043</v>
      </c>
      <c r="F6" s="248">
        <f>D6/D8</f>
        <v>0.31842683242198133</v>
      </c>
      <c r="G6" s="256">
        <f>E6/E8</f>
        <v>0.29582688927516576</v>
      </c>
      <c r="H6" s="165">
        <f>(E6-D6)/D6</f>
        <v>-3.6357878068091466E-2</v>
      </c>
      <c r="I6" s="1"/>
      <c r="J6" s="19">
        <v>2152.8149999999973</v>
      </c>
      <c r="K6" s="147">
        <v>1847.8569999999995</v>
      </c>
      <c r="L6" s="247">
        <f>J6/J8</f>
        <v>0.26929789020183054</v>
      </c>
      <c r="M6" s="246">
        <f>K6/K8</f>
        <v>0.21720801451456773</v>
      </c>
      <c r="N6" s="165">
        <f>(K6-J6)/J6</f>
        <v>-0.14165546040881274</v>
      </c>
      <c r="P6" s="27">
        <f t="shared" ref="P6:Q8" si="0">(J6/D6)*10</f>
        <v>4.8700712589073545</v>
      </c>
      <c r="Q6" s="152">
        <f t="shared" si="0"/>
        <v>4.3379165121203389</v>
      </c>
      <c r="R6" s="165">
        <f>(Q6-P6)/P6</f>
        <v>-0.10927042305873969</v>
      </c>
    </row>
    <row r="7" spans="1:18" ht="24" customHeight="1" thickBot="1" x14ac:dyDescent="0.3">
      <c r="A7" s="161" t="s">
        <v>21</v>
      </c>
      <c r="B7" s="1"/>
      <c r="C7" s="1"/>
      <c r="D7" s="117">
        <v>9461.8100000000195</v>
      </c>
      <c r="E7" s="140">
        <v>10139.790000000014</v>
      </c>
      <c r="F7" s="248">
        <f>D7/D8</f>
        <v>0.68157316757801867</v>
      </c>
      <c r="G7" s="228">
        <f>E7/E8</f>
        <v>0.70417311072483424</v>
      </c>
      <c r="H7" s="55">
        <f t="shared" ref="H7:H8" si="1">(E7-D7)/D7</f>
        <v>7.165436634216843E-2</v>
      </c>
      <c r="J7" s="19">
        <v>5841.3619999999974</v>
      </c>
      <c r="K7" s="140">
        <v>6659.4579999999987</v>
      </c>
      <c r="L7" s="247">
        <f>J7/J8</f>
        <v>0.73070210979816952</v>
      </c>
      <c r="M7" s="215">
        <f>K7/K8</f>
        <v>0.78279198548543216</v>
      </c>
      <c r="N7" s="102">
        <f t="shared" ref="N7:N8" si="2">(K7-J7)/J7</f>
        <v>0.14005226863187073</v>
      </c>
      <c r="P7" s="27">
        <f t="shared" si="0"/>
        <v>6.1736200578958842</v>
      </c>
      <c r="Q7" s="152">
        <f t="shared" si="0"/>
        <v>6.567648836908841</v>
      </c>
      <c r="R7" s="102">
        <f t="shared" ref="R7:R8" si="3">(Q7-P7)/P7</f>
        <v>6.3824591620115209E-2</v>
      </c>
    </row>
    <row r="8" spans="1:18" ht="26.25" customHeight="1" thickBot="1" x14ac:dyDescent="0.3">
      <c r="A8" s="12" t="s">
        <v>12</v>
      </c>
      <c r="B8" s="162"/>
      <c r="C8" s="162"/>
      <c r="D8" s="163">
        <v>13882.310000000023</v>
      </c>
      <c r="E8" s="145">
        <v>14399.570000000018</v>
      </c>
      <c r="F8" s="257">
        <f>SUM(F6:F7)</f>
        <v>1</v>
      </c>
      <c r="G8" s="258">
        <f>SUM(G6:G7)</f>
        <v>1</v>
      </c>
      <c r="H8" s="164">
        <f t="shared" si="1"/>
        <v>3.7260369491820447E-2</v>
      </c>
      <c r="I8" s="1"/>
      <c r="J8" s="17">
        <v>7994.1769999999942</v>
      </c>
      <c r="K8" s="145">
        <v>8507.3149999999987</v>
      </c>
      <c r="L8" s="243">
        <f>SUM(L6:L7)</f>
        <v>1</v>
      </c>
      <c r="M8" s="244">
        <f>SUM(M6:M7)</f>
        <v>0.99999999999999989</v>
      </c>
      <c r="N8" s="164">
        <f t="shared" si="2"/>
        <v>6.4188971547665868E-2</v>
      </c>
      <c r="O8" s="1"/>
      <c r="P8" s="29">
        <f t="shared" si="0"/>
        <v>5.7585351429264877</v>
      </c>
      <c r="Q8" s="146">
        <f t="shared" si="0"/>
        <v>5.908034059350376</v>
      </c>
      <c r="R8" s="164">
        <f t="shared" si="3"/>
        <v>2.596127534404746E-2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13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L5</f>
        <v>2024/2023</v>
      </c>
    </row>
    <row r="6" spans="1:16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177</v>
      </c>
      <c r="B7" s="39">
        <v>1738.3200000000006</v>
      </c>
      <c r="C7" s="147">
        <v>1553</v>
      </c>
      <c r="D7" s="247">
        <f>B7/$B$33</f>
        <v>0.1252183534296526</v>
      </c>
      <c r="E7" s="246">
        <f>C7/$C$33</f>
        <v>0.10785044275627673</v>
      </c>
      <c r="F7" s="52">
        <f>(C7-B7)/B7</f>
        <v>-0.10660867964471475</v>
      </c>
      <c r="H7" s="39">
        <v>996.52300000000014</v>
      </c>
      <c r="I7" s="147">
        <v>1049.058</v>
      </c>
      <c r="J7" s="247">
        <f>H7/$H$33</f>
        <v>0.12465610906538595</v>
      </c>
      <c r="K7" s="246">
        <f>I7/$I$33</f>
        <v>0.1233124669769486</v>
      </c>
      <c r="L7" s="52">
        <f>(I7-H7)/H7</f>
        <v>5.2718301534435075E-2</v>
      </c>
      <c r="N7" s="27">
        <f t="shared" ref="N7:N33" si="0">(H7/B7)*10</f>
        <v>5.7326786782640689</v>
      </c>
      <c r="O7" s="151">
        <f t="shared" ref="O7:O33" si="1">(I7/C7)*10</f>
        <v>6.7550418544752091</v>
      </c>
      <c r="P7" s="61">
        <f>(O7-N7)/N7</f>
        <v>0.17833952216570517</v>
      </c>
    </row>
    <row r="8" spans="1:16" ht="20.100000000000001" customHeight="1" x14ac:dyDescent="0.25">
      <c r="A8" s="8" t="s">
        <v>181</v>
      </c>
      <c r="B8" s="19">
        <v>1546.37</v>
      </c>
      <c r="C8" s="140">
        <v>930.84</v>
      </c>
      <c r="D8" s="247">
        <f t="shared" ref="D8:D32" si="2">B8/$B$33</f>
        <v>0.11139140388018996</v>
      </c>
      <c r="E8" s="215">
        <f t="shared" ref="E8:E32" si="3">C8/$C$33</f>
        <v>6.464359699629918E-2</v>
      </c>
      <c r="F8" s="52">
        <f t="shared" ref="F8:F33" si="4">(C8-B8)/B8</f>
        <v>-0.39804833254654443</v>
      </c>
      <c r="H8" s="19">
        <v>1014.3140000000003</v>
      </c>
      <c r="I8" s="140">
        <v>1027.2650000000001</v>
      </c>
      <c r="J8" s="247">
        <f t="shared" ref="J8:J32" si="5">H8/$H$33</f>
        <v>0.12688160394747328</v>
      </c>
      <c r="K8" s="215">
        <f t="shared" ref="K8:K32" si="6">I8/$I$33</f>
        <v>0.12075078917378745</v>
      </c>
      <c r="L8" s="52">
        <f t="shared" ref="L8:L31" si="7">(I8-H8)/H8</f>
        <v>1.2768235477376622E-2</v>
      </c>
      <c r="N8" s="27">
        <f t="shared" si="0"/>
        <v>6.5593228011407394</v>
      </c>
      <c r="O8" s="152">
        <f t="shared" si="1"/>
        <v>11.035892312320055</v>
      </c>
      <c r="P8" s="52">
        <f t="shared" ref="P8:P64" si="8">(O8-N8)/N8</f>
        <v>0.68247434177210942</v>
      </c>
    </row>
    <row r="9" spans="1:16" ht="20.100000000000001" customHeight="1" x14ac:dyDescent="0.25">
      <c r="A9" s="8" t="s">
        <v>178</v>
      </c>
      <c r="B9" s="19">
        <v>961.93000000000006</v>
      </c>
      <c r="C9" s="140">
        <v>922.10000000000036</v>
      </c>
      <c r="D9" s="247">
        <f t="shared" si="2"/>
        <v>6.9291782131359989E-2</v>
      </c>
      <c r="E9" s="215">
        <f t="shared" si="3"/>
        <v>6.4036634427278041E-2</v>
      </c>
      <c r="F9" s="52">
        <f t="shared" si="4"/>
        <v>-4.1406339338621E-2</v>
      </c>
      <c r="H9" s="19">
        <v>963.98400000000015</v>
      </c>
      <c r="I9" s="140">
        <v>992.15699999999993</v>
      </c>
      <c r="J9" s="247">
        <f t="shared" si="5"/>
        <v>0.1205857713683347</v>
      </c>
      <c r="K9" s="215">
        <f t="shared" si="6"/>
        <v>0.11662398770940061</v>
      </c>
      <c r="L9" s="52">
        <f t="shared" si="7"/>
        <v>2.9225588806452981E-2</v>
      </c>
      <c r="N9" s="27">
        <f t="shared" ref="N9:N15" si="9">(H9/B9)*10</f>
        <v>10.021352905097045</v>
      </c>
      <c r="O9" s="152">
        <f t="shared" ref="O9:O15" si="10">(I9/C9)*10</f>
        <v>10.759754907276864</v>
      </c>
      <c r="P9" s="52">
        <f t="shared" ref="P9:P15" si="11">(O9-N9)/N9</f>
        <v>7.36828658937113E-2</v>
      </c>
    </row>
    <row r="10" spans="1:16" ht="20.100000000000001" customHeight="1" x14ac:dyDescent="0.25">
      <c r="A10" s="8" t="s">
        <v>182</v>
      </c>
      <c r="B10" s="19">
        <v>416.81</v>
      </c>
      <c r="C10" s="140">
        <v>1515.31</v>
      </c>
      <c r="D10" s="247">
        <f t="shared" si="2"/>
        <v>3.0024542025066436E-2</v>
      </c>
      <c r="E10" s="215">
        <f t="shared" si="3"/>
        <v>0.10523300348552073</v>
      </c>
      <c r="F10" s="52">
        <f t="shared" si="4"/>
        <v>2.6354933902737456</v>
      </c>
      <c r="H10" s="19">
        <v>156.49799999999999</v>
      </c>
      <c r="I10" s="140">
        <v>905.3090000000002</v>
      </c>
      <c r="J10" s="247">
        <f t="shared" si="5"/>
        <v>1.95764992443875E-2</v>
      </c>
      <c r="K10" s="215">
        <f t="shared" si="6"/>
        <v>0.10641536136842232</v>
      </c>
      <c r="L10" s="52">
        <f t="shared" si="7"/>
        <v>4.7847959718335069</v>
      </c>
      <c r="N10" s="27">
        <f t="shared" si="9"/>
        <v>3.7546603968234926</v>
      </c>
      <c r="O10" s="152">
        <f t="shared" si="10"/>
        <v>5.9744144762457863</v>
      </c>
      <c r="P10" s="52">
        <f t="shared" si="11"/>
        <v>0.591199694465109</v>
      </c>
    </row>
    <row r="11" spans="1:16" ht="20.100000000000001" customHeight="1" x14ac:dyDescent="0.25">
      <c r="A11" s="8" t="s">
        <v>162</v>
      </c>
      <c r="B11" s="19">
        <v>56.269999999999989</v>
      </c>
      <c r="C11" s="140">
        <v>1513.81</v>
      </c>
      <c r="D11" s="247">
        <f t="shared" si="2"/>
        <v>4.0533599955626977E-3</v>
      </c>
      <c r="E11" s="215">
        <f t="shared" si="3"/>
        <v>0.10512883370822876</v>
      </c>
      <c r="F11" s="52">
        <f t="shared" si="4"/>
        <v>25.902612404478411</v>
      </c>
      <c r="H11" s="19">
        <v>46.361999999999995</v>
      </c>
      <c r="I11" s="140">
        <v>722.1790000000002</v>
      </c>
      <c r="J11" s="247">
        <f t="shared" si="5"/>
        <v>5.7994712901653263E-3</v>
      </c>
      <c r="K11" s="215">
        <f t="shared" si="6"/>
        <v>8.4889180663934485E-2</v>
      </c>
      <c r="L11" s="52">
        <f t="shared" si="7"/>
        <v>14.576959578965539</v>
      </c>
      <c r="N11" s="27">
        <f t="shared" si="9"/>
        <v>8.2392038386351523</v>
      </c>
      <c r="O11" s="152">
        <f t="shared" si="10"/>
        <v>4.770605293927245</v>
      </c>
      <c r="P11" s="52">
        <f t="shared" si="11"/>
        <v>-0.4209871017443465</v>
      </c>
    </row>
    <row r="12" spans="1:16" ht="20.100000000000001" customHeight="1" x14ac:dyDescent="0.25">
      <c r="A12" s="8" t="s">
        <v>184</v>
      </c>
      <c r="B12" s="19">
        <v>94.370000000000019</v>
      </c>
      <c r="C12" s="140">
        <v>82.850000000000009</v>
      </c>
      <c r="D12" s="247">
        <f t="shared" si="2"/>
        <v>6.7978600103296948E-3</v>
      </c>
      <c r="E12" s="215">
        <f t="shared" si="3"/>
        <v>5.7536440324259678E-3</v>
      </c>
      <c r="F12" s="52">
        <f t="shared" si="4"/>
        <v>-0.12207269259298514</v>
      </c>
      <c r="H12" s="19">
        <v>432.81900000000007</v>
      </c>
      <c r="I12" s="140">
        <v>417.53600000000006</v>
      </c>
      <c r="J12" s="247">
        <f t="shared" si="5"/>
        <v>5.4141783450629116E-2</v>
      </c>
      <c r="K12" s="215">
        <f t="shared" si="6"/>
        <v>4.9079644987872185E-2</v>
      </c>
      <c r="L12" s="52">
        <f t="shared" si="7"/>
        <v>-3.5310372234120993E-2</v>
      </c>
      <c r="N12" s="27">
        <f t="shared" si="9"/>
        <v>45.864045777259719</v>
      </c>
      <c r="O12" s="152">
        <f t="shared" si="10"/>
        <v>50.396620398310205</v>
      </c>
      <c r="P12" s="52">
        <f t="shared" si="11"/>
        <v>9.882631469240824E-2</v>
      </c>
    </row>
    <row r="13" spans="1:16" ht="20.100000000000001" customHeight="1" x14ac:dyDescent="0.25">
      <c r="A13" s="8" t="s">
        <v>179</v>
      </c>
      <c r="B13" s="19">
        <v>644.6500000000002</v>
      </c>
      <c r="C13" s="140">
        <v>632.31999999999994</v>
      </c>
      <c r="D13" s="247">
        <f t="shared" si="2"/>
        <v>4.6436796181615322E-2</v>
      </c>
      <c r="E13" s="215">
        <f t="shared" si="3"/>
        <v>4.3912422384835087E-2</v>
      </c>
      <c r="F13" s="52">
        <f t="shared" si="4"/>
        <v>-1.9126657876367432E-2</v>
      </c>
      <c r="H13" s="19">
        <v>291.56699999999995</v>
      </c>
      <c r="I13" s="140">
        <v>323.70699999999988</v>
      </c>
      <c r="J13" s="247">
        <f t="shared" si="5"/>
        <v>3.6472422364428492E-2</v>
      </c>
      <c r="K13" s="215">
        <f t="shared" si="6"/>
        <v>3.8050430717564795E-2</v>
      </c>
      <c r="L13" s="52">
        <f t="shared" si="7"/>
        <v>0.11023195354755488</v>
      </c>
      <c r="N13" s="27">
        <f t="shared" si="9"/>
        <v>4.5228728767548256</v>
      </c>
      <c r="O13" s="152">
        <f t="shared" si="10"/>
        <v>5.1193541244939258</v>
      </c>
      <c r="P13" s="52">
        <f t="shared" si="11"/>
        <v>0.13188105524802571</v>
      </c>
    </row>
    <row r="14" spans="1:16" ht="20.100000000000001" customHeight="1" x14ac:dyDescent="0.25">
      <c r="A14" s="8" t="s">
        <v>180</v>
      </c>
      <c r="B14" s="19">
        <v>666.51</v>
      </c>
      <c r="C14" s="140">
        <v>669.73000000000013</v>
      </c>
      <c r="D14" s="247">
        <f t="shared" si="2"/>
        <v>4.8011462069353014E-2</v>
      </c>
      <c r="E14" s="215">
        <f t="shared" si="3"/>
        <v>4.6510416630496605E-2</v>
      </c>
      <c r="F14" s="52">
        <f t="shared" si="4"/>
        <v>4.8311353167996597E-3</v>
      </c>
      <c r="H14" s="19">
        <v>320.50399999999996</v>
      </c>
      <c r="I14" s="140">
        <v>293.72899999999993</v>
      </c>
      <c r="J14" s="247">
        <f t="shared" si="5"/>
        <v>4.009218209704387E-2</v>
      </c>
      <c r="K14" s="215">
        <f t="shared" si="6"/>
        <v>3.4526639721228117E-2</v>
      </c>
      <c r="L14" s="52">
        <f t="shared" si="7"/>
        <v>-8.3540299029029388E-2</v>
      </c>
      <c r="N14" s="27">
        <f t="shared" si="9"/>
        <v>4.808690042159907</v>
      </c>
      <c r="O14" s="152">
        <f t="shared" si="10"/>
        <v>4.3857823301927628</v>
      </c>
      <c r="P14" s="52">
        <f t="shared" si="11"/>
        <v>-8.7946552649333973E-2</v>
      </c>
    </row>
    <row r="15" spans="1:16" ht="20.100000000000001" customHeight="1" x14ac:dyDescent="0.25">
      <c r="A15" s="8" t="s">
        <v>159</v>
      </c>
      <c r="B15" s="19">
        <v>842.48</v>
      </c>
      <c r="C15" s="140">
        <v>570.32999999999993</v>
      </c>
      <c r="D15" s="247">
        <f t="shared" si="2"/>
        <v>6.0687306363278161E-2</v>
      </c>
      <c r="E15" s="215">
        <f t="shared" si="3"/>
        <v>3.9607432721949325E-2</v>
      </c>
      <c r="F15" s="52">
        <f t="shared" si="4"/>
        <v>-0.32303437470325713</v>
      </c>
      <c r="H15" s="19">
        <v>551.43000000000006</v>
      </c>
      <c r="I15" s="140">
        <v>272.96900000000005</v>
      </c>
      <c r="J15" s="247">
        <f t="shared" si="5"/>
        <v>6.8978958059097248E-2</v>
      </c>
      <c r="K15" s="215">
        <f t="shared" si="6"/>
        <v>3.2086386832978431E-2</v>
      </c>
      <c r="L15" s="52">
        <f t="shared" si="7"/>
        <v>-0.50497977984512987</v>
      </c>
      <c r="N15" s="27">
        <f t="shared" si="9"/>
        <v>6.545318583230463</v>
      </c>
      <c r="O15" s="152">
        <f t="shared" si="10"/>
        <v>4.7861588904669237</v>
      </c>
      <c r="P15" s="52">
        <f t="shared" si="11"/>
        <v>-0.26876609142763841</v>
      </c>
    </row>
    <row r="16" spans="1:16" ht="20.100000000000001" customHeight="1" x14ac:dyDescent="0.25">
      <c r="A16" s="8" t="s">
        <v>183</v>
      </c>
      <c r="B16" s="19">
        <v>405.35000000000014</v>
      </c>
      <c r="C16" s="140">
        <v>325.8</v>
      </c>
      <c r="D16" s="247">
        <f t="shared" si="2"/>
        <v>2.9199030997002672E-2</v>
      </c>
      <c r="E16" s="215">
        <f t="shared" si="3"/>
        <v>2.2625675627813882E-2</v>
      </c>
      <c r="F16" s="52">
        <f t="shared" si="4"/>
        <v>-0.19625015418773922</v>
      </c>
      <c r="H16" s="19">
        <v>274.38899999999995</v>
      </c>
      <c r="I16" s="140">
        <v>228.04399999999998</v>
      </c>
      <c r="J16" s="247">
        <f t="shared" si="5"/>
        <v>3.4323608296388718E-2</v>
      </c>
      <c r="K16" s="215">
        <f t="shared" si="6"/>
        <v>2.6805637266282004E-2</v>
      </c>
      <c r="L16" s="52">
        <f t="shared" si="7"/>
        <v>-0.16890254346930808</v>
      </c>
      <c r="N16" s="27">
        <f t="shared" ref="N16:N19" si="12">(H16/B16)*10</f>
        <v>6.7691871222400355</v>
      </c>
      <c r="O16" s="152">
        <f t="shared" ref="O16:O19" si="13">(I16/C16)*10</f>
        <v>6.9995089011663589</v>
      </c>
      <c r="P16" s="52">
        <f t="shared" ref="P16:P19" si="14">(O16-N16)/N16</f>
        <v>3.4025027638784816E-2</v>
      </c>
    </row>
    <row r="17" spans="1:16" ht="20.100000000000001" customHeight="1" x14ac:dyDescent="0.25">
      <c r="A17" s="8" t="s">
        <v>186</v>
      </c>
      <c r="B17" s="19">
        <v>605.95000000000027</v>
      </c>
      <c r="C17" s="140">
        <v>436.4899999999999</v>
      </c>
      <c r="D17" s="247">
        <f t="shared" si="2"/>
        <v>4.3649075694174838E-2</v>
      </c>
      <c r="E17" s="215">
        <f t="shared" si="3"/>
        <v>3.0312710726778633E-2</v>
      </c>
      <c r="F17" s="52">
        <f t="shared" si="4"/>
        <v>-0.27966003795692762</v>
      </c>
      <c r="H17" s="19">
        <v>309.77199999999999</v>
      </c>
      <c r="I17" s="140">
        <v>217.14</v>
      </c>
      <c r="J17" s="247">
        <f t="shared" si="5"/>
        <v>3.8749704941484268E-2</v>
      </c>
      <c r="K17" s="215">
        <f t="shared" si="6"/>
        <v>2.5523916770449889E-2</v>
      </c>
      <c r="L17" s="52">
        <f t="shared" si="7"/>
        <v>-0.29903283705434969</v>
      </c>
      <c r="N17" s="27">
        <f t="shared" si="12"/>
        <v>5.1121709712022421</v>
      </c>
      <c r="O17" s="152">
        <f t="shared" si="13"/>
        <v>4.9746844143050248</v>
      </c>
      <c r="P17" s="52">
        <f t="shared" si="14"/>
        <v>-2.6893966902066298E-2</v>
      </c>
    </row>
    <row r="18" spans="1:16" ht="20.100000000000001" customHeight="1" x14ac:dyDescent="0.25">
      <c r="A18" s="8" t="s">
        <v>224</v>
      </c>
      <c r="B18" s="19">
        <v>138.44999999999999</v>
      </c>
      <c r="C18" s="140">
        <v>349.96999999999997</v>
      </c>
      <c r="D18" s="247">
        <f t="shared" si="2"/>
        <v>9.973124069409197E-3</v>
      </c>
      <c r="E18" s="215">
        <f t="shared" si="3"/>
        <v>2.430419797257834E-2</v>
      </c>
      <c r="F18" s="52">
        <f t="shared" si="4"/>
        <v>1.5277717587576742</v>
      </c>
      <c r="H18" s="19">
        <v>66.38</v>
      </c>
      <c r="I18" s="140">
        <v>170.85599999999999</v>
      </c>
      <c r="J18" s="247">
        <f t="shared" si="5"/>
        <v>8.3035439420468139E-3</v>
      </c>
      <c r="K18" s="215">
        <f t="shared" si="6"/>
        <v>2.0083422325375268E-2</v>
      </c>
      <c r="L18" s="52">
        <f t="shared" si="7"/>
        <v>1.5739078035552878</v>
      </c>
      <c r="N18" s="27">
        <f t="shared" si="12"/>
        <v>4.7945106536655837</v>
      </c>
      <c r="O18" s="152">
        <f t="shared" si="13"/>
        <v>4.8820184587250335</v>
      </c>
      <c r="P18" s="52">
        <f t="shared" si="14"/>
        <v>1.8251665577705363E-2</v>
      </c>
    </row>
    <row r="19" spans="1:16" ht="20.100000000000001" customHeight="1" x14ac:dyDescent="0.25">
      <c r="A19" s="8" t="s">
        <v>155</v>
      </c>
      <c r="B19" s="19">
        <v>1060.2</v>
      </c>
      <c r="C19" s="140">
        <v>635.1400000000001</v>
      </c>
      <c r="D19" s="247">
        <f t="shared" si="2"/>
        <v>7.6370575214067399E-2</v>
      </c>
      <c r="E19" s="215">
        <f t="shared" si="3"/>
        <v>4.4108261566143989E-2</v>
      </c>
      <c r="F19" s="52">
        <f t="shared" si="4"/>
        <v>-0.40092435389549136</v>
      </c>
      <c r="H19" s="19">
        <v>290.13500000000005</v>
      </c>
      <c r="I19" s="140">
        <v>159.47499999999999</v>
      </c>
      <c r="J19" s="247">
        <f t="shared" si="5"/>
        <v>3.6293291979899868E-2</v>
      </c>
      <c r="K19" s="215">
        <f t="shared" si="6"/>
        <v>1.8745632435145508E-2</v>
      </c>
      <c r="L19" s="52">
        <f t="shared" si="7"/>
        <v>-0.45034208213417903</v>
      </c>
      <c r="N19" s="27">
        <f t="shared" si="12"/>
        <v>2.7366063006979817</v>
      </c>
      <c r="O19" s="152">
        <f t="shared" si="13"/>
        <v>2.5108637465755579</v>
      </c>
      <c r="P19" s="52">
        <f t="shared" si="14"/>
        <v>-8.248996359646156E-2</v>
      </c>
    </row>
    <row r="20" spans="1:16" ht="20.100000000000001" customHeight="1" x14ac:dyDescent="0.25">
      <c r="A20" s="8" t="s">
        <v>194</v>
      </c>
      <c r="B20" s="19">
        <v>213.47000000000003</v>
      </c>
      <c r="C20" s="140">
        <v>401.94</v>
      </c>
      <c r="D20" s="247">
        <f t="shared" si="2"/>
        <v>1.5377123836018648E-2</v>
      </c>
      <c r="E20" s="215">
        <f t="shared" si="3"/>
        <v>2.791333352315381E-2</v>
      </c>
      <c r="F20" s="52">
        <f t="shared" si="4"/>
        <v>0.88288752517918179</v>
      </c>
      <c r="H20" s="19">
        <v>63.970999999999989</v>
      </c>
      <c r="I20" s="140">
        <v>147.69200000000001</v>
      </c>
      <c r="J20" s="247">
        <f t="shared" si="5"/>
        <v>8.0021996010345986E-3</v>
      </c>
      <c r="K20" s="215">
        <f t="shared" si="6"/>
        <v>1.7360589093033459E-2</v>
      </c>
      <c r="L20" s="52">
        <f t="shared" si="7"/>
        <v>1.3087336449328606</v>
      </c>
      <c r="N20" s="27">
        <f t="shared" ref="N20:N31" si="15">(H20/B20)*10</f>
        <v>2.9967208507050165</v>
      </c>
      <c r="O20" s="152">
        <f t="shared" ref="O20:O31" si="16">(I20/C20)*10</f>
        <v>3.674478777927054</v>
      </c>
      <c r="P20" s="52">
        <f t="shared" ref="P20:P31" si="17">(O20-N20)/N20</f>
        <v>0.22616652033591531</v>
      </c>
    </row>
    <row r="21" spans="1:16" ht="20.100000000000001" customHeight="1" x14ac:dyDescent="0.25">
      <c r="A21" s="8" t="s">
        <v>161</v>
      </c>
      <c r="B21" s="19">
        <v>73.63</v>
      </c>
      <c r="C21" s="140">
        <v>228.39999999999995</v>
      </c>
      <c r="D21" s="247">
        <f t="shared" si="2"/>
        <v>5.3038723382491815E-3</v>
      </c>
      <c r="E21" s="215">
        <f t="shared" si="3"/>
        <v>1.586158475565589E-2</v>
      </c>
      <c r="F21" s="52">
        <f t="shared" si="4"/>
        <v>2.1019964688306394</v>
      </c>
      <c r="H21" s="19">
        <v>375.55400000000003</v>
      </c>
      <c r="I21" s="140">
        <v>137.053</v>
      </c>
      <c r="J21" s="247">
        <f t="shared" si="5"/>
        <v>4.6978444435243294E-2</v>
      </c>
      <c r="K21" s="215">
        <f t="shared" si="6"/>
        <v>1.6110018260755588E-2</v>
      </c>
      <c r="L21" s="52">
        <f t="shared" si="7"/>
        <v>-0.63506446476405531</v>
      </c>
      <c r="N21" s="27">
        <f t="shared" si="15"/>
        <v>51.005568382452815</v>
      </c>
      <c r="O21" s="152">
        <f t="shared" si="16"/>
        <v>6.0005691768826628</v>
      </c>
      <c r="P21" s="52">
        <f t="shared" si="17"/>
        <v>-0.88235462583440183</v>
      </c>
    </row>
    <row r="22" spans="1:16" ht="20.100000000000001" customHeight="1" x14ac:dyDescent="0.25">
      <c r="A22" s="8" t="s">
        <v>157</v>
      </c>
      <c r="B22" s="19">
        <v>424.66</v>
      </c>
      <c r="C22" s="140">
        <v>412.62999999999994</v>
      </c>
      <c r="D22" s="247">
        <f t="shared" si="2"/>
        <v>3.059000987587801E-2</v>
      </c>
      <c r="E22" s="215">
        <f t="shared" si="3"/>
        <v>2.8655716802654514E-2</v>
      </c>
      <c r="F22" s="52">
        <f t="shared" si="4"/>
        <v>-2.8328545189092651E-2</v>
      </c>
      <c r="H22" s="19">
        <v>141.17500000000001</v>
      </c>
      <c r="I22" s="140">
        <v>133.26300000000001</v>
      </c>
      <c r="J22" s="247">
        <f t="shared" si="5"/>
        <v>1.7659729075300681E-2</v>
      </c>
      <c r="K22" s="215">
        <f t="shared" si="6"/>
        <v>1.5664519298979752E-2</v>
      </c>
      <c r="L22" s="52">
        <f t="shared" si="7"/>
        <v>-5.6043917124136748E-2</v>
      </c>
      <c r="N22" s="27">
        <f t="shared" ref="N22:N24" si="18">(H22/B22)*10</f>
        <v>3.3244242452785762</v>
      </c>
      <c r="O22" s="152">
        <f t="shared" ref="O22:O24" si="19">(I22/C22)*10</f>
        <v>3.2296003683687569</v>
      </c>
      <c r="P22" s="52">
        <f t="shared" ref="P22:P24" si="20">(O22-N22)/N22</f>
        <v>-2.8523398313103496E-2</v>
      </c>
    </row>
    <row r="23" spans="1:16" ht="20.100000000000001" customHeight="1" x14ac:dyDescent="0.25">
      <c r="A23" s="8" t="s">
        <v>187</v>
      </c>
      <c r="B23" s="19">
        <v>133.65</v>
      </c>
      <c r="C23" s="140">
        <v>380.04999999999995</v>
      </c>
      <c r="D23" s="247">
        <f t="shared" si="2"/>
        <v>9.6273602880212299E-3</v>
      </c>
      <c r="E23" s="215">
        <f t="shared" si="3"/>
        <v>2.6393149239873126E-2</v>
      </c>
      <c r="F23" s="52">
        <f t="shared" si="4"/>
        <v>1.8436213991769543</v>
      </c>
      <c r="H23" s="19">
        <v>103.34900000000003</v>
      </c>
      <c r="I23" s="140">
        <v>122.14599999999999</v>
      </c>
      <c r="J23" s="247">
        <f t="shared" si="5"/>
        <v>1.2928034993470873E-2</v>
      </c>
      <c r="K23" s="215">
        <f t="shared" si="6"/>
        <v>1.4357761526404033E-2</v>
      </c>
      <c r="L23" s="52">
        <f t="shared" si="7"/>
        <v>0.18187887642841197</v>
      </c>
      <c r="N23" s="27">
        <f t="shared" si="18"/>
        <v>7.7328095772540237</v>
      </c>
      <c r="O23" s="152">
        <f t="shared" si="19"/>
        <v>3.2139455334824363</v>
      </c>
      <c r="P23" s="52">
        <f t="shared" si="20"/>
        <v>-0.58437544577119527</v>
      </c>
    </row>
    <row r="24" spans="1:16" ht="20.100000000000001" customHeight="1" x14ac:dyDescent="0.25">
      <c r="A24" s="8" t="s">
        <v>158</v>
      </c>
      <c r="B24" s="19">
        <v>817.71</v>
      </c>
      <c r="C24" s="140">
        <v>202.42000000000002</v>
      </c>
      <c r="D24" s="247">
        <f t="shared" si="2"/>
        <v>5.8903021183074E-2</v>
      </c>
      <c r="E24" s="215">
        <f t="shared" si="3"/>
        <v>1.4057364212959134E-2</v>
      </c>
      <c r="F24" s="52">
        <f t="shared" si="4"/>
        <v>-0.75245502684325727</v>
      </c>
      <c r="H24" s="19">
        <v>356.399</v>
      </c>
      <c r="I24" s="140">
        <v>97.864000000000004</v>
      </c>
      <c r="J24" s="247">
        <f t="shared" si="5"/>
        <v>4.4582325360071451E-2</v>
      </c>
      <c r="K24" s="215">
        <f t="shared" si="6"/>
        <v>1.1503511977633361E-2</v>
      </c>
      <c r="L24" s="52">
        <f t="shared" si="7"/>
        <v>-0.72540888161863515</v>
      </c>
      <c r="N24" s="27">
        <f t="shared" si="18"/>
        <v>4.3585011801249829</v>
      </c>
      <c r="O24" s="152">
        <f t="shared" si="19"/>
        <v>4.8347001284458058</v>
      </c>
      <c r="P24" s="52">
        <f t="shared" si="20"/>
        <v>0.10925750129248962</v>
      </c>
    </row>
    <row r="25" spans="1:16" ht="20.100000000000001" customHeight="1" x14ac:dyDescent="0.25">
      <c r="A25" s="8" t="s">
        <v>185</v>
      </c>
      <c r="B25" s="19">
        <v>156.76000000000002</v>
      </c>
      <c r="C25" s="140">
        <v>152.44999999999999</v>
      </c>
      <c r="D25" s="247">
        <f t="shared" si="2"/>
        <v>1.1292068827162051E-2</v>
      </c>
      <c r="E25" s="215">
        <f t="shared" si="3"/>
        <v>1.0587121698772945E-2</v>
      </c>
      <c r="F25" s="52">
        <f t="shared" si="4"/>
        <v>-2.7494258739474548E-2</v>
      </c>
      <c r="H25" s="19">
        <v>115.66899999999998</v>
      </c>
      <c r="I25" s="140">
        <v>93.112000000000009</v>
      </c>
      <c r="J25" s="247">
        <f t="shared" si="5"/>
        <v>1.4469156737460272E-2</v>
      </c>
      <c r="K25" s="215">
        <f t="shared" si="6"/>
        <v>1.0944933859860598E-2</v>
      </c>
      <c r="L25" s="52">
        <f t="shared" si="7"/>
        <v>-0.1950133570792518</v>
      </c>
      <c r="N25" s="27">
        <f t="shared" ref="N25:N29" si="21">(H25/B25)*10</f>
        <v>7.3787318193416676</v>
      </c>
      <c r="O25" s="152">
        <f t="shared" ref="O25:O29" si="22">(I25/C25)*10</f>
        <v>6.1077074450639568</v>
      </c>
      <c r="P25" s="52">
        <f t="shared" ref="P25:P29" si="23">(O25-N25)/N25</f>
        <v>-0.17225512532465395</v>
      </c>
    </row>
    <row r="26" spans="1:16" ht="20.100000000000001" customHeight="1" x14ac:dyDescent="0.25">
      <c r="A26" s="8" t="s">
        <v>165</v>
      </c>
      <c r="B26" s="19">
        <v>133.30999999999997</v>
      </c>
      <c r="C26" s="140">
        <v>121.74999999999997</v>
      </c>
      <c r="D26" s="247">
        <f t="shared" si="2"/>
        <v>9.6028686868395805E-3</v>
      </c>
      <c r="E26" s="215">
        <f t="shared" si="3"/>
        <v>8.4551135901974814E-3</v>
      </c>
      <c r="F26" s="52">
        <f t="shared" si="4"/>
        <v>-8.6715175155652274E-2</v>
      </c>
      <c r="H26" s="19">
        <v>65.834000000000003</v>
      </c>
      <c r="I26" s="140">
        <v>68.11099999999999</v>
      </c>
      <c r="J26" s="247">
        <f t="shared" si="5"/>
        <v>8.2352442283927397E-3</v>
      </c>
      <c r="K26" s="215">
        <f t="shared" si="6"/>
        <v>8.0061688088427386E-3</v>
      </c>
      <c r="L26" s="52">
        <f t="shared" ref="L26:L30" si="24">(I26-H26)/H26</f>
        <v>3.458699152413626E-2</v>
      </c>
      <c r="N26" s="27">
        <f t="shared" si="21"/>
        <v>4.9384142224889365</v>
      </c>
      <c r="O26" s="152">
        <f t="shared" si="22"/>
        <v>5.5943326488706369</v>
      </c>
      <c r="P26" s="52">
        <f t="shared" si="23"/>
        <v>0.13281964550375863</v>
      </c>
    </row>
    <row r="27" spans="1:16" ht="20.100000000000001" customHeight="1" x14ac:dyDescent="0.25">
      <c r="A27" s="8" t="s">
        <v>195</v>
      </c>
      <c r="B27" s="19">
        <v>113.74000000000001</v>
      </c>
      <c r="C27" s="140">
        <v>175.5</v>
      </c>
      <c r="D27" s="247">
        <f t="shared" si="2"/>
        <v>8.1931609364723889E-3</v>
      </c>
      <c r="E27" s="215">
        <f t="shared" si="3"/>
        <v>1.218786394315941E-2</v>
      </c>
      <c r="F27" s="52">
        <f t="shared" si="4"/>
        <v>0.5429927905749955</v>
      </c>
      <c r="H27" s="19">
        <v>45.273000000000003</v>
      </c>
      <c r="I27" s="140">
        <v>65.066000000000003</v>
      </c>
      <c r="J27" s="247">
        <f t="shared" si="5"/>
        <v>5.6632471360091212E-3</v>
      </c>
      <c r="K27" s="215">
        <f t="shared" si="6"/>
        <v>7.6482415427194094E-3</v>
      </c>
      <c r="L27" s="52">
        <f t="shared" si="24"/>
        <v>0.43719214542884277</v>
      </c>
      <c r="N27" s="27">
        <f t="shared" si="21"/>
        <v>3.9803938807807282</v>
      </c>
      <c r="O27" s="152">
        <f t="shared" si="22"/>
        <v>3.7074643874643876</v>
      </c>
      <c r="P27" s="52">
        <f t="shared" si="23"/>
        <v>-6.8568463697569373E-2</v>
      </c>
    </row>
    <row r="28" spans="1:16" ht="20.100000000000001" customHeight="1" x14ac:dyDescent="0.25">
      <c r="A28" s="8" t="s">
        <v>202</v>
      </c>
      <c r="B28" s="19">
        <v>450.17999999999995</v>
      </c>
      <c r="C28" s="140">
        <v>259.20000000000005</v>
      </c>
      <c r="D28" s="247">
        <f t="shared" si="2"/>
        <v>3.2428320646924032E-2</v>
      </c>
      <c r="E28" s="215">
        <f t="shared" si="3"/>
        <v>1.8000537516050824E-2</v>
      </c>
      <c r="F28" s="52">
        <f t="shared" si="4"/>
        <v>-0.42423030787684912</v>
      </c>
      <c r="H28" s="19">
        <v>152.828</v>
      </c>
      <c r="I28" s="140">
        <v>64.736999999999995</v>
      </c>
      <c r="J28" s="247">
        <f t="shared" si="5"/>
        <v>1.9117415088507544E-2</v>
      </c>
      <c r="K28" s="215">
        <f t="shared" si="6"/>
        <v>7.60956894155206E-3</v>
      </c>
      <c r="L28" s="52">
        <f t="shared" si="24"/>
        <v>-0.57640615594001099</v>
      </c>
      <c r="N28" s="27">
        <f t="shared" ref="N28" si="25">(H28/B28)*10</f>
        <v>3.3948198498378428</v>
      </c>
      <c r="O28" s="152">
        <f t="shared" ref="O28" si="26">(I28/C28)*10</f>
        <v>2.4975694444444438</v>
      </c>
      <c r="P28" s="52">
        <f t="shared" ref="P28" si="27">(O28-N28)/N28</f>
        <v>-0.26429985833747766</v>
      </c>
    </row>
    <row r="29" spans="1:16" ht="20.100000000000001" customHeight="1" x14ac:dyDescent="0.25">
      <c r="A29" s="8" t="s">
        <v>231</v>
      </c>
      <c r="B29" s="19">
        <v>10</v>
      </c>
      <c r="C29" s="140">
        <v>18.150000000000002</v>
      </c>
      <c r="D29" s="247">
        <f t="shared" si="2"/>
        <v>7.2034121122493305E-4</v>
      </c>
      <c r="E29" s="215">
        <f t="shared" si="3"/>
        <v>1.2604543052327256E-3</v>
      </c>
      <c r="F29" s="52">
        <f t="shared" si="4"/>
        <v>0.81500000000000017</v>
      </c>
      <c r="H29" s="19">
        <v>35.040000000000006</v>
      </c>
      <c r="I29" s="140">
        <v>60.33400000000001</v>
      </c>
      <c r="J29" s="247">
        <f t="shared" si="5"/>
        <v>4.3831904147231164E-3</v>
      </c>
      <c r="K29" s="215">
        <f t="shared" si="6"/>
        <v>7.0920143429507405E-3</v>
      </c>
      <c r="L29" s="52">
        <f t="shared" si="24"/>
        <v>0.72186073059360734</v>
      </c>
      <c r="N29" s="27">
        <f t="shared" si="21"/>
        <v>35.040000000000006</v>
      </c>
      <c r="O29" s="152">
        <f t="shared" si="22"/>
        <v>33.241873278236916</v>
      </c>
      <c r="P29" s="52">
        <f t="shared" si="23"/>
        <v>-5.1316401876800505E-2</v>
      </c>
    </row>
    <row r="30" spans="1:16" ht="20.100000000000001" customHeight="1" x14ac:dyDescent="0.25">
      <c r="A30" s="8" t="s">
        <v>232</v>
      </c>
      <c r="B30" s="19">
        <v>180.53000000000003</v>
      </c>
      <c r="C30" s="140">
        <v>179.75</v>
      </c>
      <c r="D30" s="247">
        <f t="shared" si="2"/>
        <v>1.3004319886243719E-2</v>
      </c>
      <c r="E30" s="215">
        <f t="shared" si="3"/>
        <v>1.2483011645486633E-2</v>
      </c>
      <c r="F30" s="52">
        <f t="shared" si="4"/>
        <v>-4.3206115327094081E-3</v>
      </c>
      <c r="H30" s="19">
        <v>61.692</v>
      </c>
      <c r="I30" s="140">
        <v>58.207000000000001</v>
      </c>
      <c r="J30" s="247">
        <f t="shared" si="5"/>
        <v>7.7171170966066904E-3</v>
      </c>
      <c r="K30" s="215">
        <f t="shared" si="6"/>
        <v>6.8419942132153296E-3</v>
      </c>
      <c r="L30" s="52">
        <f t="shared" si="24"/>
        <v>-5.6490306684821363E-2</v>
      </c>
      <c r="N30" s="27">
        <f t="shared" ref="N30" si="28">(H30/B30)*10</f>
        <v>3.4172713676397271</v>
      </c>
      <c r="O30" s="152">
        <f t="shared" ref="O30" si="29">(I30/C30)*10</f>
        <v>3.2382197496522949</v>
      </c>
      <c r="P30" s="52">
        <f t="shared" ref="P30" si="30">(O30-N30)/N30</f>
        <v>-5.2396078252076664E-2</v>
      </c>
    </row>
    <row r="31" spans="1:16" ht="20.100000000000001" customHeight="1" x14ac:dyDescent="0.25">
      <c r="A31" s="8" t="s">
        <v>190</v>
      </c>
      <c r="B31" s="19">
        <v>126.77000000000001</v>
      </c>
      <c r="C31" s="140">
        <v>94.340000000000018</v>
      </c>
      <c r="D31" s="247">
        <f t="shared" si="2"/>
        <v>9.1317655346984765E-3</v>
      </c>
      <c r="E31" s="215">
        <f t="shared" si="3"/>
        <v>6.5515845264823881E-3</v>
      </c>
      <c r="F31" s="52">
        <f t="shared" si="4"/>
        <v>-0.25581762246588302</v>
      </c>
      <c r="H31" s="19">
        <v>77.484999999999999</v>
      </c>
      <c r="I31" s="140">
        <v>56.954000000000001</v>
      </c>
      <c r="J31" s="247">
        <f t="shared" si="5"/>
        <v>9.6926800594983042E-3</v>
      </c>
      <c r="K31" s="215">
        <f t="shared" si="6"/>
        <v>6.694709200258833E-3</v>
      </c>
      <c r="L31" s="52">
        <f t="shared" si="7"/>
        <v>-0.26496741304768662</v>
      </c>
      <c r="N31" s="27">
        <f t="shared" si="15"/>
        <v>6.1122505324603607</v>
      </c>
      <c r="O31" s="152">
        <f t="shared" si="16"/>
        <v>6.0370998516005923</v>
      </c>
      <c r="P31" s="52">
        <f t="shared" si="17"/>
        <v>-1.2295091711418777E-2</v>
      </c>
    </row>
    <row r="32" spans="1:16" ht="20.100000000000001" customHeight="1" thickBot="1" x14ac:dyDescent="0.3">
      <c r="A32" s="8" t="s">
        <v>17</v>
      </c>
      <c r="B32" s="19">
        <f>B33-SUM(B7:B31)</f>
        <v>1870.2399999999961</v>
      </c>
      <c r="C32" s="140">
        <f>C33-SUM(C7:C31)</f>
        <v>1635.3000000000047</v>
      </c>
      <c r="D32" s="247">
        <f t="shared" si="2"/>
        <v>0.13472109468813159</v>
      </c>
      <c r="E32" s="215">
        <f t="shared" si="3"/>
        <v>0.11356589120369597</v>
      </c>
      <c r="F32" s="52">
        <f t="shared" si="4"/>
        <v>-0.12562024125245524</v>
      </c>
      <c r="H32" s="19">
        <f>H33-SUM(H7:H31)</f>
        <v>685.23100000000068</v>
      </c>
      <c r="I32" s="140">
        <f>I33-SUM(I7:I31)</f>
        <v>623.3520000000035</v>
      </c>
      <c r="J32" s="247">
        <f t="shared" si="5"/>
        <v>8.5716265726916041E-2</v>
      </c>
      <c r="K32" s="215">
        <f t="shared" si="6"/>
        <v>7.3272471984404383E-2</v>
      </c>
      <c r="L32" s="52">
        <f t="shared" ref="L32:L33" si="31">(I32-H32)/H32</f>
        <v>-9.0303853736910786E-2</v>
      </c>
      <c r="N32" s="27">
        <f t="shared" si="0"/>
        <v>3.6638666695183622</v>
      </c>
      <c r="O32" s="152">
        <f t="shared" si="1"/>
        <v>3.8118510365070737</v>
      </c>
      <c r="P32" s="52">
        <f t="shared" si="8"/>
        <v>4.0390216221532153E-2</v>
      </c>
    </row>
    <row r="33" spans="1:16" ht="26.25" customHeight="1" thickBot="1" x14ac:dyDescent="0.3">
      <c r="A33" s="12" t="s">
        <v>18</v>
      </c>
      <c r="B33" s="17">
        <v>13882.31</v>
      </c>
      <c r="C33" s="145">
        <v>14399.570000000003</v>
      </c>
      <c r="D33" s="243">
        <f>SUM(D7:D32)</f>
        <v>1</v>
      </c>
      <c r="E33" s="244">
        <f>SUM(E7:E32)</f>
        <v>1</v>
      </c>
      <c r="F33" s="57">
        <f t="shared" si="4"/>
        <v>3.7260369491821162E-2</v>
      </c>
      <c r="G33" s="1"/>
      <c r="H33" s="17">
        <v>7994.1770000000024</v>
      </c>
      <c r="I33" s="145">
        <v>8507.3150000000041</v>
      </c>
      <c r="J33" s="243">
        <f>SUM(J7:J32)</f>
        <v>0.99999999999999956</v>
      </c>
      <c r="K33" s="244">
        <f>SUM(K7:K32)</f>
        <v>0.99999999999999989</v>
      </c>
      <c r="L33" s="57">
        <f t="shared" si="31"/>
        <v>6.4188971547665452E-2</v>
      </c>
      <c r="N33" s="29">
        <f t="shared" si="0"/>
        <v>5.7585351429265028</v>
      </c>
      <c r="O33" s="146">
        <f t="shared" si="1"/>
        <v>5.9080340593503848</v>
      </c>
      <c r="P33" s="57">
        <f t="shared" si="8"/>
        <v>2.5961275344046311E-2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F37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162</v>
      </c>
      <c r="B39" s="39">
        <v>56.269999999999989</v>
      </c>
      <c r="C39" s="147">
        <v>1513.81</v>
      </c>
      <c r="D39" s="247">
        <f t="shared" ref="D39:D55" si="32">B39/$B$56</f>
        <v>1.2729329261395765E-2</v>
      </c>
      <c r="E39" s="246">
        <f t="shared" ref="E39:E55" si="33">C39/$C$56</f>
        <v>0.35537281268046716</v>
      </c>
      <c r="F39" s="52">
        <f>(C39-B39)/B39</f>
        <v>25.902612404478411</v>
      </c>
      <c r="H39" s="39">
        <v>46.361999999999995</v>
      </c>
      <c r="I39" s="147">
        <v>722.1790000000002</v>
      </c>
      <c r="J39" s="247">
        <f t="shared" ref="J39:J55" si="34">H39/$H$56</f>
        <v>2.1535524418029414E-2</v>
      </c>
      <c r="K39" s="246">
        <f t="shared" ref="K39:K55" si="35">I39/$I$56</f>
        <v>0.39081974416851523</v>
      </c>
      <c r="L39" s="52">
        <f>(I39-H39)/H39</f>
        <v>14.576959578965539</v>
      </c>
      <c r="N39" s="27">
        <f t="shared" ref="N39:N56" si="36">(H39/B39)*10</f>
        <v>8.2392038386351523</v>
      </c>
      <c r="O39" s="151">
        <f t="shared" ref="O39:O56" si="37">(I39/C39)*10</f>
        <v>4.770605293927245</v>
      </c>
      <c r="P39" s="61">
        <f t="shared" si="8"/>
        <v>-0.4209871017443465</v>
      </c>
    </row>
    <row r="40" spans="1:16" ht="20.100000000000001" customHeight="1" x14ac:dyDescent="0.25">
      <c r="A40" s="38" t="s">
        <v>159</v>
      </c>
      <c r="B40" s="19">
        <v>842.48</v>
      </c>
      <c r="C40" s="140">
        <v>570.32999999999993</v>
      </c>
      <c r="D40" s="247">
        <f t="shared" si="32"/>
        <v>0.19058477547788708</v>
      </c>
      <c r="E40" s="215">
        <f t="shared" si="33"/>
        <v>0.13388719605237831</v>
      </c>
      <c r="F40" s="52">
        <f t="shared" ref="F40:F56" si="38">(C40-B40)/B40</f>
        <v>-0.32303437470325713</v>
      </c>
      <c r="H40" s="19">
        <v>551.43000000000006</v>
      </c>
      <c r="I40" s="140">
        <v>272.96900000000005</v>
      </c>
      <c r="J40" s="247">
        <f t="shared" si="34"/>
        <v>0.25614370022505417</v>
      </c>
      <c r="K40" s="215">
        <f t="shared" si="35"/>
        <v>0.14772192869902812</v>
      </c>
      <c r="L40" s="52">
        <f t="shared" ref="L40:L56" si="39">(I40-H40)/H40</f>
        <v>-0.50497977984512987</v>
      </c>
      <c r="N40" s="27">
        <f t="shared" si="36"/>
        <v>6.545318583230463</v>
      </c>
      <c r="O40" s="152">
        <f t="shared" si="37"/>
        <v>4.7861588904669237</v>
      </c>
      <c r="P40" s="52">
        <f t="shared" si="8"/>
        <v>-0.26876609142763841</v>
      </c>
    </row>
    <row r="41" spans="1:16" ht="20.100000000000001" customHeight="1" x14ac:dyDescent="0.25">
      <c r="A41" s="38" t="s">
        <v>155</v>
      </c>
      <c r="B41" s="19">
        <v>1060.2</v>
      </c>
      <c r="C41" s="140">
        <v>635.1400000000001</v>
      </c>
      <c r="D41" s="247">
        <f t="shared" si="32"/>
        <v>0.23983712249745501</v>
      </c>
      <c r="E41" s="215">
        <f t="shared" si="33"/>
        <v>0.14910159679607873</v>
      </c>
      <c r="F41" s="52">
        <f t="shared" si="38"/>
        <v>-0.40092435389549136</v>
      </c>
      <c r="H41" s="19">
        <v>290.13500000000005</v>
      </c>
      <c r="I41" s="140">
        <v>159.47499999999999</v>
      </c>
      <c r="J41" s="247">
        <f t="shared" si="34"/>
        <v>0.13477005687901655</v>
      </c>
      <c r="K41" s="215">
        <f t="shared" si="35"/>
        <v>8.6302673854091502E-2</v>
      </c>
      <c r="L41" s="52">
        <f t="shared" si="39"/>
        <v>-0.45034208213417903</v>
      </c>
      <c r="N41" s="27">
        <f t="shared" si="36"/>
        <v>2.7366063006979817</v>
      </c>
      <c r="O41" s="152">
        <f t="shared" si="37"/>
        <v>2.5108637465755579</v>
      </c>
      <c r="P41" s="52">
        <f t="shared" si="8"/>
        <v>-8.248996359646156E-2</v>
      </c>
    </row>
    <row r="42" spans="1:16" ht="20.100000000000001" customHeight="1" x14ac:dyDescent="0.25">
      <c r="A42" s="38" t="s">
        <v>161</v>
      </c>
      <c r="B42" s="19">
        <v>73.63</v>
      </c>
      <c r="C42" s="140">
        <v>228.39999999999995</v>
      </c>
      <c r="D42" s="247">
        <f t="shared" si="32"/>
        <v>1.6656486822757603E-2</v>
      </c>
      <c r="E42" s="215">
        <f t="shared" si="33"/>
        <v>5.3617792468155637E-2</v>
      </c>
      <c r="F42" s="52">
        <f t="shared" ref="F42:F44" si="40">(C42-B42)/B42</f>
        <v>2.1019964688306394</v>
      </c>
      <c r="H42" s="19">
        <v>375.55400000000003</v>
      </c>
      <c r="I42" s="140">
        <v>137.053</v>
      </c>
      <c r="J42" s="247">
        <f t="shared" si="34"/>
        <v>0.1744478740625646</v>
      </c>
      <c r="K42" s="215">
        <f t="shared" si="35"/>
        <v>7.4168618026178412E-2</v>
      </c>
      <c r="L42" s="52">
        <f t="shared" ref="L42:L54" si="41">(I42-H42)/H42</f>
        <v>-0.63506446476405531</v>
      </c>
      <c r="N42" s="27">
        <f t="shared" si="36"/>
        <v>51.005568382452815</v>
      </c>
      <c r="O42" s="152">
        <f t="shared" si="37"/>
        <v>6.0005691768826628</v>
      </c>
      <c r="P42" s="52">
        <f t="shared" ref="P42:P45" si="42">(O42-N42)/N42</f>
        <v>-0.88235462583440183</v>
      </c>
    </row>
    <row r="43" spans="1:16" ht="20.100000000000001" customHeight="1" x14ac:dyDescent="0.25">
      <c r="A43" s="38" t="s">
        <v>157</v>
      </c>
      <c r="B43" s="19">
        <v>424.66</v>
      </c>
      <c r="C43" s="140">
        <v>412.62999999999994</v>
      </c>
      <c r="D43" s="247">
        <f t="shared" si="32"/>
        <v>9.6066055876032105E-2</v>
      </c>
      <c r="E43" s="215">
        <f t="shared" si="33"/>
        <v>9.6866504842973128E-2</v>
      </c>
      <c r="F43" s="52">
        <f t="shared" si="40"/>
        <v>-2.8328545189092651E-2</v>
      </c>
      <c r="H43" s="19">
        <v>141.17500000000001</v>
      </c>
      <c r="I43" s="140">
        <v>133.26300000000001</v>
      </c>
      <c r="J43" s="247">
        <f t="shared" si="34"/>
        <v>6.5576930669843908E-2</v>
      </c>
      <c r="K43" s="215">
        <f t="shared" si="35"/>
        <v>7.2117593515082595E-2</v>
      </c>
      <c r="L43" s="52">
        <f t="shared" si="41"/>
        <v>-5.6043917124136748E-2</v>
      </c>
      <c r="N43" s="27">
        <f t="shared" si="36"/>
        <v>3.3244242452785762</v>
      </c>
      <c r="O43" s="152">
        <f t="shared" si="37"/>
        <v>3.2296003683687569</v>
      </c>
      <c r="P43" s="52">
        <f t="shared" si="42"/>
        <v>-2.8523398313103496E-2</v>
      </c>
    </row>
    <row r="44" spans="1:16" ht="20.100000000000001" customHeight="1" x14ac:dyDescent="0.25">
      <c r="A44" s="38" t="s">
        <v>158</v>
      </c>
      <c r="B44" s="19">
        <v>817.71</v>
      </c>
      <c r="C44" s="140">
        <v>202.42000000000002</v>
      </c>
      <c r="D44" s="247">
        <f t="shared" si="32"/>
        <v>0.18498133695283336</v>
      </c>
      <c r="E44" s="215">
        <f t="shared" si="33"/>
        <v>4.7518885951856688E-2</v>
      </c>
      <c r="F44" s="52">
        <f t="shared" si="40"/>
        <v>-0.75245502684325727</v>
      </c>
      <c r="H44" s="19">
        <v>356.399</v>
      </c>
      <c r="I44" s="140">
        <v>97.864000000000004</v>
      </c>
      <c r="J44" s="247">
        <f t="shared" si="34"/>
        <v>0.16555022145423551</v>
      </c>
      <c r="K44" s="215">
        <f t="shared" si="35"/>
        <v>5.2960808114480708E-2</v>
      </c>
      <c r="L44" s="52">
        <f t="shared" si="41"/>
        <v>-0.72540888161863515</v>
      </c>
      <c r="N44" s="27">
        <f t="shared" si="36"/>
        <v>4.3585011801249829</v>
      </c>
      <c r="O44" s="152">
        <f t="shared" si="37"/>
        <v>4.8347001284458058</v>
      </c>
      <c r="P44" s="52">
        <f t="shared" si="42"/>
        <v>0.10925750129248962</v>
      </c>
    </row>
    <row r="45" spans="1:16" ht="20.100000000000001" customHeight="1" x14ac:dyDescent="0.25">
      <c r="A45" s="38" t="s">
        <v>165</v>
      </c>
      <c r="B45" s="19">
        <v>133.30999999999997</v>
      </c>
      <c r="C45" s="140">
        <v>121.74999999999997</v>
      </c>
      <c r="D45" s="247">
        <f t="shared" si="32"/>
        <v>3.0157222033706584E-2</v>
      </c>
      <c r="E45" s="215">
        <f t="shared" si="33"/>
        <v>2.8581288235542682E-2</v>
      </c>
      <c r="F45" s="52">
        <f t="shared" ref="F45:F54" si="43">(C45-B45)/B45</f>
        <v>-8.6715175155652274E-2</v>
      </c>
      <c r="H45" s="19">
        <v>65.834000000000003</v>
      </c>
      <c r="I45" s="140">
        <v>68.11099999999999</v>
      </c>
      <c r="J45" s="247">
        <f t="shared" si="34"/>
        <v>3.0580426093277872E-2</v>
      </c>
      <c r="K45" s="215">
        <f t="shared" si="35"/>
        <v>3.6859453951252709E-2</v>
      </c>
      <c r="L45" s="52">
        <f t="shared" si="41"/>
        <v>3.458699152413626E-2</v>
      </c>
      <c r="N45" s="27">
        <f t="shared" si="36"/>
        <v>4.9384142224889365</v>
      </c>
      <c r="O45" s="152">
        <f t="shared" si="37"/>
        <v>5.5943326488706369</v>
      </c>
      <c r="P45" s="52">
        <f t="shared" si="42"/>
        <v>0.13281964550375863</v>
      </c>
    </row>
    <row r="46" spans="1:16" ht="20.100000000000001" customHeight="1" x14ac:dyDescent="0.25">
      <c r="A46" s="38" t="s">
        <v>167</v>
      </c>
      <c r="B46" s="19">
        <v>121.02999999999997</v>
      </c>
      <c r="C46" s="140">
        <v>104.10000000000001</v>
      </c>
      <c r="D46" s="247">
        <f t="shared" si="32"/>
        <v>2.737925574030086E-2</v>
      </c>
      <c r="E46" s="215">
        <f t="shared" si="33"/>
        <v>2.4437881768542048E-2</v>
      </c>
      <c r="F46" s="52">
        <f t="shared" si="43"/>
        <v>-0.13988267371725993</v>
      </c>
      <c r="H46" s="19">
        <v>54.670999999999999</v>
      </c>
      <c r="I46" s="140">
        <v>49.315000000000005</v>
      </c>
      <c r="J46" s="247">
        <f t="shared" si="34"/>
        <v>2.539512220046776E-2</v>
      </c>
      <c r="K46" s="215">
        <f t="shared" si="35"/>
        <v>2.6687671178018641E-2</v>
      </c>
      <c r="L46" s="52">
        <f t="shared" si="41"/>
        <v>-9.7967844012364774E-2</v>
      </c>
      <c r="N46" s="27">
        <f t="shared" ref="N46:N55" si="44">(H46/B46)*10</f>
        <v>4.5171445096257132</v>
      </c>
      <c r="O46" s="152">
        <f t="shared" ref="O46:O55" si="45">(I46/C46)*10</f>
        <v>4.7372718539865515</v>
      </c>
      <c r="P46" s="52">
        <f t="shared" ref="P46:P55" si="46">(O46-N46)/N46</f>
        <v>4.873152583269421E-2</v>
      </c>
    </row>
    <row r="47" spans="1:16" ht="20.100000000000001" customHeight="1" x14ac:dyDescent="0.25">
      <c r="A47" s="38" t="s">
        <v>164</v>
      </c>
      <c r="B47" s="19">
        <v>120.80000000000001</v>
      </c>
      <c r="C47" s="140">
        <v>59.12</v>
      </c>
      <c r="D47" s="247">
        <f t="shared" si="32"/>
        <v>2.7327225426987893E-2</v>
      </c>
      <c r="E47" s="215">
        <f t="shared" si="33"/>
        <v>1.3878651010146067E-2</v>
      </c>
      <c r="F47" s="52">
        <f t="shared" si="43"/>
        <v>-0.5105960264900663</v>
      </c>
      <c r="H47" s="19">
        <v>54.291000000000004</v>
      </c>
      <c r="I47" s="140">
        <v>33.460999999999999</v>
      </c>
      <c r="J47" s="247">
        <f t="shared" si="34"/>
        <v>2.5218609123403544E-2</v>
      </c>
      <c r="K47" s="215">
        <f t="shared" si="35"/>
        <v>1.8108002946115413E-2</v>
      </c>
      <c r="L47" s="52">
        <f t="shared" si="41"/>
        <v>-0.38367316866515638</v>
      </c>
      <c r="N47" s="27">
        <f t="shared" si="44"/>
        <v>4.4942880794701985</v>
      </c>
      <c r="O47" s="152">
        <f t="shared" si="45"/>
        <v>5.6598443843031117</v>
      </c>
      <c r="P47" s="52">
        <f t="shared" si="46"/>
        <v>0.25934169866794848</v>
      </c>
    </row>
    <row r="48" spans="1:16" ht="20.100000000000001" customHeight="1" x14ac:dyDescent="0.25">
      <c r="A48" s="38" t="s">
        <v>156</v>
      </c>
      <c r="B48" s="19">
        <v>22.83</v>
      </c>
      <c r="C48" s="140">
        <v>103.62</v>
      </c>
      <c r="D48" s="247">
        <f t="shared" si="32"/>
        <v>5.1645741431964693E-3</v>
      </c>
      <c r="E48" s="215">
        <f t="shared" si="33"/>
        <v>2.4325199892952225E-2</v>
      </c>
      <c r="F48" s="52">
        <f t="shared" si="43"/>
        <v>3.5387647831800266</v>
      </c>
      <c r="H48" s="19">
        <v>9.2990000000000013</v>
      </c>
      <c r="I48" s="140">
        <v>31.215000000000003</v>
      </c>
      <c r="J48" s="247">
        <f t="shared" si="34"/>
        <v>4.3194607990003787E-3</v>
      </c>
      <c r="K48" s="215">
        <f t="shared" si="35"/>
        <v>1.6892540927138839E-2</v>
      </c>
      <c r="L48" s="52">
        <f t="shared" ref="L48:L52" si="47">(I48-H48)/H48</f>
        <v>2.3568125604903756</v>
      </c>
      <c r="N48" s="27">
        <f t="shared" ref="N48" si="48">(H48/B48)*10</f>
        <v>4.073149364870785</v>
      </c>
      <c r="O48" s="152">
        <f t="shared" ref="O48" si="49">(I48/C48)*10</f>
        <v>3.0124493341053853</v>
      </c>
      <c r="P48" s="52">
        <f t="shared" ref="P48" si="50">(O48-N48)/N48</f>
        <v>-0.26041275085895332</v>
      </c>
    </row>
    <row r="49" spans="1:16" ht="20.100000000000001" customHeight="1" x14ac:dyDescent="0.25">
      <c r="A49" s="38" t="s">
        <v>170</v>
      </c>
      <c r="B49" s="19">
        <v>72.320000000000007</v>
      </c>
      <c r="C49" s="140">
        <v>60.72</v>
      </c>
      <c r="D49" s="247">
        <f t="shared" si="32"/>
        <v>1.6360140255627188E-2</v>
      </c>
      <c r="E49" s="215">
        <f t="shared" si="33"/>
        <v>1.4254257262112132E-2</v>
      </c>
      <c r="F49" s="52">
        <f t="shared" si="43"/>
        <v>-0.16039823008849569</v>
      </c>
      <c r="H49" s="19">
        <v>33.940999999999988</v>
      </c>
      <c r="I49" s="140">
        <v>30.296000000000003</v>
      </c>
      <c r="J49" s="247">
        <f t="shared" si="34"/>
        <v>1.5765869338517237E-2</v>
      </c>
      <c r="K49" s="215">
        <f t="shared" si="35"/>
        <v>1.639520807075439E-2</v>
      </c>
      <c r="L49" s="52">
        <f t="shared" si="47"/>
        <v>-0.10739223947438162</v>
      </c>
      <c r="N49" s="27">
        <f t="shared" ref="N49:N50" si="51">(H49/B49)*10</f>
        <v>4.6931692477876084</v>
      </c>
      <c r="O49" s="152">
        <f t="shared" ref="O49:O50" si="52">(I49/C49)*10</f>
        <v>4.9894598155467733</v>
      </c>
      <c r="P49" s="52">
        <f t="shared" ref="P49:P50" si="53">(O49-N49)/N49</f>
        <v>6.3132299756468044E-2</v>
      </c>
    </row>
    <row r="50" spans="1:16" ht="20.100000000000001" customHeight="1" x14ac:dyDescent="0.25">
      <c r="A50" s="38" t="s">
        <v>171</v>
      </c>
      <c r="B50" s="19">
        <v>47.14</v>
      </c>
      <c r="C50" s="140">
        <v>56.32</v>
      </c>
      <c r="D50" s="247">
        <f t="shared" si="32"/>
        <v>1.0663952041624248E-2</v>
      </c>
      <c r="E50" s="215">
        <f t="shared" si="33"/>
        <v>1.3221340069205455E-2</v>
      </c>
      <c r="F50" s="52">
        <f t="shared" si="43"/>
        <v>0.19473907509546032</v>
      </c>
      <c r="H50" s="19">
        <v>19.869999999999997</v>
      </c>
      <c r="I50" s="140">
        <v>23.772000000000002</v>
      </c>
      <c r="J50" s="247">
        <f t="shared" si="34"/>
        <v>9.229775898068341E-3</v>
      </c>
      <c r="K50" s="215">
        <f t="shared" si="35"/>
        <v>1.2864631841100257E-2</v>
      </c>
      <c r="L50" s="52">
        <f t="shared" si="47"/>
        <v>0.19637644690488198</v>
      </c>
      <c r="N50" s="27">
        <f t="shared" si="51"/>
        <v>4.2151039456936781</v>
      </c>
      <c r="O50" s="152">
        <f t="shared" si="52"/>
        <v>4.2208806818181817</v>
      </c>
      <c r="P50" s="52">
        <f t="shared" si="53"/>
        <v>1.37048485611021E-3</v>
      </c>
    </row>
    <row r="51" spans="1:16" ht="20.100000000000001" customHeight="1" x14ac:dyDescent="0.25">
      <c r="A51" s="38" t="s">
        <v>160</v>
      </c>
      <c r="B51" s="19">
        <v>75.899999999999977</v>
      </c>
      <c r="C51" s="140">
        <v>51.18</v>
      </c>
      <c r="D51" s="247">
        <f t="shared" si="32"/>
        <v>1.7170003393281296E-2</v>
      </c>
      <c r="E51" s="215">
        <f t="shared" si="33"/>
        <v>1.2014704984764474E-2</v>
      </c>
      <c r="F51" s="52">
        <f t="shared" si="43"/>
        <v>-0.32569169960474287</v>
      </c>
      <c r="H51" s="19">
        <v>29.666999999999998</v>
      </c>
      <c r="I51" s="140">
        <v>21.326999999999998</v>
      </c>
      <c r="J51" s="247">
        <f t="shared" si="34"/>
        <v>1.378056172964235E-2</v>
      </c>
      <c r="K51" s="215">
        <f t="shared" si="35"/>
        <v>1.1541477506105718E-2</v>
      </c>
      <c r="L51" s="52">
        <f t="shared" si="47"/>
        <v>-0.28112043684902416</v>
      </c>
      <c r="N51" s="27">
        <f t="shared" ref="N51" si="54">(H51/B51)*10</f>
        <v>3.9086956521739142</v>
      </c>
      <c r="O51" s="152">
        <f t="shared" ref="O51" si="55">(I51/C51)*10</f>
        <v>4.1670574443141852</v>
      </c>
      <c r="P51" s="52">
        <f t="shared" ref="P51" si="56">(O51-N51)/N51</f>
        <v>6.6099234919090449E-2</v>
      </c>
    </row>
    <row r="52" spans="1:16" ht="20.100000000000001" customHeight="1" x14ac:dyDescent="0.25">
      <c r="A52" s="38" t="s">
        <v>163</v>
      </c>
      <c r="B52" s="19">
        <v>5.82</v>
      </c>
      <c r="C52" s="140">
        <v>37.61</v>
      </c>
      <c r="D52" s="247">
        <f t="shared" si="32"/>
        <v>1.3165931455717678E-3</v>
      </c>
      <c r="E52" s="215">
        <f t="shared" si="33"/>
        <v>8.8290944602772928E-3</v>
      </c>
      <c r="F52" s="52">
        <f t="shared" si="43"/>
        <v>5.4621993127147759</v>
      </c>
      <c r="H52" s="19">
        <v>5.0709999999999997</v>
      </c>
      <c r="I52" s="140">
        <v>16.962000000000003</v>
      </c>
      <c r="J52" s="247">
        <f t="shared" si="34"/>
        <v>2.3555205626122075E-3</v>
      </c>
      <c r="K52" s="215">
        <f t="shared" si="35"/>
        <v>9.1792817301338796E-3</v>
      </c>
      <c r="L52" s="52">
        <f t="shared" si="47"/>
        <v>2.3449023861171376</v>
      </c>
      <c r="N52" s="27">
        <f t="shared" ref="N52" si="57">(H52/B52)*10</f>
        <v>8.7130584192439855</v>
      </c>
      <c r="O52" s="152">
        <f t="shared" ref="O52" si="58">(I52/C52)*10</f>
        <v>4.5099707524594539</v>
      </c>
      <c r="P52" s="52">
        <f t="shared" ref="P52" si="59">(O52-N52)/N52</f>
        <v>-0.48238947388455877</v>
      </c>
    </row>
    <row r="53" spans="1:16" ht="20.100000000000001" customHeight="1" x14ac:dyDescent="0.25">
      <c r="A53" s="38" t="s">
        <v>175</v>
      </c>
      <c r="B53" s="19">
        <v>36.5</v>
      </c>
      <c r="C53" s="140">
        <v>23.22</v>
      </c>
      <c r="D53" s="247">
        <f t="shared" si="32"/>
        <v>8.2569845040153817E-3</v>
      </c>
      <c r="E53" s="215">
        <f t="shared" si="33"/>
        <v>5.4509857316575048E-3</v>
      </c>
      <c r="F53" s="52">
        <f t="shared" si="43"/>
        <v>-0.36383561643835621</v>
      </c>
      <c r="H53" s="19">
        <v>12.298</v>
      </c>
      <c r="I53" s="140">
        <v>8.838000000000001</v>
      </c>
      <c r="J53" s="247">
        <f t="shared" si="34"/>
        <v>5.7125205835150718E-3</v>
      </c>
      <c r="K53" s="215">
        <f t="shared" si="35"/>
        <v>4.7828376329986568E-3</v>
      </c>
      <c r="L53" s="52">
        <f t="shared" ref="L53" si="60">(I53-H53)/H53</f>
        <v>-0.28134656041632777</v>
      </c>
      <c r="N53" s="27">
        <f t="shared" ref="N53" si="61">(H53/B53)*10</f>
        <v>3.3693150684931505</v>
      </c>
      <c r="O53" s="152">
        <f t="shared" ref="O53" si="62">(I53/C53)*10</f>
        <v>3.8062015503875974</v>
      </c>
      <c r="P53" s="52">
        <f t="shared" ref="P53" si="63">(O53-N53)/N53</f>
        <v>0.12966625946615151</v>
      </c>
    </row>
    <row r="54" spans="1:16" ht="20.100000000000001" customHeight="1" x14ac:dyDescent="0.25">
      <c r="A54" s="38" t="s">
        <v>169</v>
      </c>
      <c r="B54" s="19">
        <v>12.54</v>
      </c>
      <c r="C54" s="140">
        <v>12.91</v>
      </c>
      <c r="D54" s="247">
        <f t="shared" si="32"/>
        <v>2.8367831693247364E-3</v>
      </c>
      <c r="E54" s="215">
        <f t="shared" si="33"/>
        <v>3.0306729455511798E-3</v>
      </c>
      <c r="F54" s="52">
        <f t="shared" si="43"/>
        <v>2.9505582137161167E-2</v>
      </c>
      <c r="H54" s="19">
        <v>7.3159999999999989</v>
      </c>
      <c r="I54" s="140">
        <v>8.3230000000000004</v>
      </c>
      <c r="J54" s="247">
        <f t="shared" si="34"/>
        <v>3.3983412415836932E-3</v>
      </c>
      <c r="K54" s="215">
        <f t="shared" si="35"/>
        <v>4.5041364131531815E-3</v>
      </c>
      <c r="L54" s="52">
        <f t="shared" si="41"/>
        <v>0.13764352104975419</v>
      </c>
      <c r="N54" s="27">
        <f t="shared" ref="N54" si="64">(H54/B54)*10</f>
        <v>5.8341307814992014</v>
      </c>
      <c r="O54" s="152">
        <f t="shared" ref="O54" si="65">(I54/C54)*10</f>
        <v>6.4469403563129362</v>
      </c>
      <c r="P54" s="52">
        <f t="shared" ref="P54" si="66">(O54-N54)/N54</f>
        <v>0.10503871060913389</v>
      </c>
    </row>
    <row r="55" spans="1:16" ht="20.100000000000001" customHeight="1" thickBot="1" x14ac:dyDescent="0.3">
      <c r="A55" s="8" t="s">
        <v>17</v>
      </c>
      <c r="B55" s="19">
        <f>B56-SUM(B39:B54)</f>
        <v>497.36000000000058</v>
      </c>
      <c r="C55" s="140">
        <f>C56-SUM(C39:C54)</f>
        <v>66.499999999999091</v>
      </c>
      <c r="D55" s="247">
        <f t="shared" si="32"/>
        <v>0.11251215925800259</v>
      </c>
      <c r="E55" s="215">
        <f t="shared" si="33"/>
        <v>1.5611134847339324E-2</v>
      </c>
      <c r="F55" s="52">
        <f t="shared" ref="F55" si="67">(C55-B55)/B55</f>
        <v>-0.86629403249155745</v>
      </c>
      <c r="H55" s="19">
        <f>H56-SUM(H39:H54)</f>
        <v>99.501999999999953</v>
      </c>
      <c r="I55" s="140">
        <f>I56-SUM(I39:I54)</f>
        <v>33.434000000000196</v>
      </c>
      <c r="J55" s="247">
        <f t="shared" si="34"/>
        <v>4.6219484721167381E-2</v>
      </c>
      <c r="K55" s="215">
        <f t="shared" si="35"/>
        <v>1.8093391425851778E-2</v>
      </c>
      <c r="L55" s="52">
        <f t="shared" ref="L55" si="68">(I55-H55)/H55</f>
        <v>-0.66398665353460018</v>
      </c>
      <c r="N55" s="27">
        <f t="shared" si="44"/>
        <v>2.0006031848158243</v>
      </c>
      <c r="O55" s="152">
        <f t="shared" si="45"/>
        <v>5.0276691729324297</v>
      </c>
      <c r="P55" s="52">
        <f t="shared" si="46"/>
        <v>1.5130766616245677</v>
      </c>
    </row>
    <row r="56" spans="1:16" ht="26.25" customHeight="1" thickBot="1" x14ac:dyDescent="0.3">
      <c r="A56" s="12" t="s">
        <v>18</v>
      </c>
      <c r="B56" s="17">
        <v>4420.5000000000009</v>
      </c>
      <c r="C56" s="145">
        <v>4259.7799999999988</v>
      </c>
      <c r="D56" s="253">
        <f>SUM(D39:D55)</f>
        <v>1</v>
      </c>
      <c r="E56" s="254">
        <f>SUM(E39:E55)</f>
        <v>1</v>
      </c>
      <c r="F56" s="57">
        <f t="shared" si="38"/>
        <v>-3.6357878068092306E-2</v>
      </c>
      <c r="G56" s="1"/>
      <c r="H56" s="17">
        <v>2152.8150000000001</v>
      </c>
      <c r="I56" s="145">
        <v>1847.8570000000004</v>
      </c>
      <c r="J56" s="253">
        <f>SUM(J39:J55)</f>
        <v>1</v>
      </c>
      <c r="K56" s="254">
        <f>SUM(K39:K55)</f>
        <v>0.99999999999999989</v>
      </c>
      <c r="L56" s="57">
        <f t="shared" si="39"/>
        <v>-0.14165546040881341</v>
      </c>
      <c r="M56" s="1"/>
      <c r="N56" s="29">
        <f t="shared" si="36"/>
        <v>4.8700712589073625</v>
      </c>
      <c r="O56" s="146">
        <f t="shared" si="37"/>
        <v>4.3379165121203469</v>
      </c>
      <c r="P56" s="57">
        <f t="shared" si="8"/>
        <v>-0.1092704230587395</v>
      </c>
    </row>
    <row r="58" spans="1:16" ht="15.75" thickBot="1" x14ac:dyDescent="0.3"/>
    <row r="59" spans="1:16" x14ac:dyDescent="0.25">
      <c r="A59" s="373" t="s">
        <v>15</v>
      </c>
      <c r="B59" s="367" t="s">
        <v>1</v>
      </c>
      <c r="C59" s="359"/>
      <c r="D59" s="367" t="s">
        <v>104</v>
      </c>
      <c r="E59" s="359"/>
      <c r="F59" s="130" t="s">
        <v>0</v>
      </c>
      <c r="H59" s="376" t="s">
        <v>19</v>
      </c>
      <c r="I59" s="377"/>
      <c r="J59" s="367" t="s">
        <v>104</v>
      </c>
      <c r="K59" s="360"/>
      <c r="L59" s="130" t="s">
        <v>0</v>
      </c>
      <c r="N59" s="358" t="s">
        <v>22</v>
      </c>
      <c r="O59" s="359"/>
      <c r="P59" s="130" t="s">
        <v>0</v>
      </c>
    </row>
    <row r="60" spans="1:16" x14ac:dyDescent="0.25">
      <c r="A60" s="374"/>
      <c r="B60" s="368" t="str">
        <f>B5</f>
        <v>jan-out</v>
      </c>
      <c r="C60" s="362"/>
      <c r="D60" s="368" t="str">
        <f>B5</f>
        <v>jan-out</v>
      </c>
      <c r="E60" s="362"/>
      <c r="F60" s="131" t="str">
        <f>F37</f>
        <v>2024/2023</v>
      </c>
      <c r="H60" s="356" t="str">
        <f>B5</f>
        <v>jan-out</v>
      </c>
      <c r="I60" s="362"/>
      <c r="J60" s="368" t="str">
        <f>B5</f>
        <v>jan-out</v>
      </c>
      <c r="K60" s="357"/>
      <c r="L60" s="131" t="str">
        <f>L37</f>
        <v>2024/2023</v>
      </c>
      <c r="N60" s="356" t="str">
        <f>B5</f>
        <v>jan-out</v>
      </c>
      <c r="O60" s="357"/>
      <c r="P60" s="131" t="str">
        <f>P37</f>
        <v>2024/2023</v>
      </c>
    </row>
    <row r="61" spans="1:16" ht="19.5" customHeight="1" thickBot="1" x14ac:dyDescent="0.3">
      <c r="A61" s="375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177</v>
      </c>
      <c r="B62" s="39">
        <v>1738.3200000000006</v>
      </c>
      <c r="C62" s="147">
        <v>1553</v>
      </c>
      <c r="D62" s="247">
        <f t="shared" ref="D62:D83" si="69">B62/$B$84</f>
        <v>0.18371960544546978</v>
      </c>
      <c r="E62" s="246">
        <f t="shared" ref="E62:E83" si="70">C62/$C$84</f>
        <v>0.15315899047218928</v>
      </c>
      <c r="F62" s="52">
        <f t="shared" ref="F62:F83" si="71">(C62-B62)/B62</f>
        <v>-0.10660867964471475</v>
      </c>
      <c r="H62" s="19">
        <v>996.52300000000014</v>
      </c>
      <c r="I62" s="147">
        <v>1049.058</v>
      </c>
      <c r="J62" s="245">
        <f t="shared" ref="J62:J84" si="72">H62/$H$84</f>
        <v>0.17059771334151175</v>
      </c>
      <c r="K62" s="246">
        <f t="shared" ref="K62:K84" si="73">I62/$I$84</f>
        <v>0.15752903614678551</v>
      </c>
      <c r="L62" s="52">
        <f t="shared" ref="L62:L74" si="74">(I62-H62)/H62</f>
        <v>5.2718301534435075E-2</v>
      </c>
      <c r="N62" s="40">
        <f t="shared" ref="N62" si="75">(H62/B62)*10</f>
        <v>5.7326786782640689</v>
      </c>
      <c r="O62" s="143">
        <f t="shared" ref="O62" si="76">(I62/C62)*10</f>
        <v>6.7550418544752091</v>
      </c>
      <c r="P62" s="52">
        <f t="shared" ref="P62" si="77">(O62-N62)/N62</f>
        <v>0.17833952216570517</v>
      </c>
    </row>
    <row r="63" spans="1:16" ht="20.100000000000001" customHeight="1" x14ac:dyDescent="0.25">
      <c r="A63" s="38" t="s">
        <v>181</v>
      </c>
      <c r="B63" s="19">
        <v>1546.37</v>
      </c>
      <c r="C63" s="140">
        <v>930.84</v>
      </c>
      <c r="D63" s="247">
        <f t="shared" si="69"/>
        <v>0.16343278928661636</v>
      </c>
      <c r="E63" s="215">
        <f t="shared" si="70"/>
        <v>9.1800717766344284E-2</v>
      </c>
      <c r="F63" s="52">
        <f t="shared" si="71"/>
        <v>-0.39804833254654443</v>
      </c>
      <c r="H63" s="19">
        <v>1014.3140000000003</v>
      </c>
      <c r="I63" s="140">
        <v>1027.2650000000001</v>
      </c>
      <c r="J63" s="214">
        <f t="shared" si="72"/>
        <v>0.17364340713689719</v>
      </c>
      <c r="K63" s="215">
        <f t="shared" si="73"/>
        <v>0.15425654760492521</v>
      </c>
      <c r="L63" s="52">
        <f t="shared" si="74"/>
        <v>1.2768235477376622E-2</v>
      </c>
      <c r="N63" s="40">
        <f t="shared" ref="N63:N64" si="78">(H63/B63)*10</f>
        <v>6.5593228011407394</v>
      </c>
      <c r="O63" s="143">
        <f t="shared" ref="O63:O64" si="79">(I63/C63)*10</f>
        <v>11.035892312320055</v>
      </c>
      <c r="P63" s="52">
        <f t="shared" si="8"/>
        <v>0.68247434177210942</v>
      </c>
    </row>
    <row r="64" spans="1:16" ht="20.100000000000001" customHeight="1" x14ac:dyDescent="0.25">
      <c r="A64" s="38" t="s">
        <v>178</v>
      </c>
      <c r="B64" s="19">
        <v>961.93000000000006</v>
      </c>
      <c r="C64" s="140">
        <v>922.10000000000036</v>
      </c>
      <c r="D64" s="247">
        <f t="shared" si="69"/>
        <v>0.10166448068604209</v>
      </c>
      <c r="E64" s="215">
        <f t="shared" si="70"/>
        <v>9.0938766976436436E-2</v>
      </c>
      <c r="F64" s="52">
        <f t="shared" si="71"/>
        <v>-4.1406339338621E-2</v>
      </c>
      <c r="H64" s="19">
        <v>963.98400000000015</v>
      </c>
      <c r="I64" s="140">
        <v>992.15699999999993</v>
      </c>
      <c r="J64" s="214">
        <f t="shared" si="72"/>
        <v>0.16502726590134284</v>
      </c>
      <c r="K64" s="215">
        <f t="shared" si="73"/>
        <v>0.14898464709890802</v>
      </c>
      <c r="L64" s="52">
        <f t="shared" si="74"/>
        <v>2.9225588806452981E-2</v>
      </c>
      <c r="N64" s="40">
        <f t="shared" si="78"/>
        <v>10.021352905097045</v>
      </c>
      <c r="O64" s="143">
        <f t="shared" si="79"/>
        <v>10.759754907276864</v>
      </c>
      <c r="P64" s="52">
        <f t="shared" si="8"/>
        <v>7.36828658937113E-2</v>
      </c>
    </row>
    <row r="65" spans="1:16" ht="20.100000000000001" customHeight="1" x14ac:dyDescent="0.25">
      <c r="A65" s="38" t="s">
        <v>182</v>
      </c>
      <c r="B65" s="19">
        <v>416.81</v>
      </c>
      <c r="C65" s="140">
        <v>1515.31</v>
      </c>
      <c r="D65" s="247">
        <f t="shared" si="69"/>
        <v>4.4051825179326147E-2</v>
      </c>
      <c r="E65" s="215">
        <f t="shared" si="70"/>
        <v>0.14944195096742635</v>
      </c>
      <c r="F65" s="52">
        <f t="shared" si="71"/>
        <v>2.6354933902737456</v>
      </c>
      <c r="H65" s="19">
        <v>156.49799999999999</v>
      </c>
      <c r="I65" s="140">
        <v>905.3090000000002</v>
      </c>
      <c r="J65" s="214">
        <f t="shared" si="72"/>
        <v>2.6791354482054004E-2</v>
      </c>
      <c r="K65" s="215">
        <f t="shared" si="73"/>
        <v>0.13594334553953191</v>
      </c>
      <c r="L65" s="52">
        <f t="shared" si="74"/>
        <v>4.7847959718335069</v>
      </c>
      <c r="N65" s="40">
        <f t="shared" ref="N65:N67" si="80">(H65/B65)*10</f>
        <v>3.7546603968234926</v>
      </c>
      <c r="O65" s="143">
        <f t="shared" ref="O65:O67" si="81">(I65/C65)*10</f>
        <v>5.9744144762457863</v>
      </c>
      <c r="P65" s="52">
        <f t="shared" ref="P65:P67" si="82">(O65-N65)/N65</f>
        <v>0.591199694465109</v>
      </c>
    </row>
    <row r="66" spans="1:16" ht="20.100000000000001" customHeight="1" x14ac:dyDescent="0.25">
      <c r="A66" s="38" t="s">
        <v>184</v>
      </c>
      <c r="B66" s="19">
        <v>94.370000000000019</v>
      </c>
      <c r="C66" s="140">
        <v>82.850000000000009</v>
      </c>
      <c r="D66" s="247">
        <f t="shared" si="69"/>
        <v>9.9737788013075732E-3</v>
      </c>
      <c r="E66" s="215">
        <f t="shared" si="70"/>
        <v>8.1707806571930993E-3</v>
      </c>
      <c r="F66" s="52">
        <f>(C65-B65)/B65</f>
        <v>2.6354933902737456</v>
      </c>
      <c r="H66" s="19">
        <v>432.81900000000007</v>
      </c>
      <c r="I66" s="140">
        <v>417.53600000000006</v>
      </c>
      <c r="J66" s="214">
        <f t="shared" si="72"/>
        <v>7.4095561959693634E-2</v>
      </c>
      <c r="K66" s="215">
        <f t="shared" si="73"/>
        <v>6.2698195558857792E-2</v>
      </c>
      <c r="L66" s="52">
        <f t="shared" si="74"/>
        <v>-3.5310372234120993E-2</v>
      </c>
      <c r="N66" s="40">
        <f t="shared" ref="N66" si="83">(H66/B66)*10</f>
        <v>45.864045777259719</v>
      </c>
      <c r="O66" s="143">
        <f t="shared" ref="O66" si="84">(I66/C66)*10</f>
        <v>50.396620398310205</v>
      </c>
      <c r="P66" s="52">
        <f t="shared" ref="P66" si="85">(O66-N66)/N66</f>
        <v>9.882631469240824E-2</v>
      </c>
    </row>
    <row r="67" spans="1:16" ht="20.100000000000001" customHeight="1" x14ac:dyDescent="0.25">
      <c r="A67" s="38" t="s">
        <v>179</v>
      </c>
      <c r="B67" s="19">
        <v>644.6500000000002</v>
      </c>
      <c r="C67" s="140">
        <v>632.31999999999994</v>
      </c>
      <c r="D67" s="247">
        <f t="shared" si="69"/>
        <v>6.8131784510574625E-2</v>
      </c>
      <c r="E67" s="215">
        <f t="shared" si="70"/>
        <v>6.2360265843769941E-2</v>
      </c>
      <c r="F67" s="52">
        <f t="shared" si="71"/>
        <v>-1.9126657876367432E-2</v>
      </c>
      <c r="H67" s="19">
        <v>291.56699999999995</v>
      </c>
      <c r="I67" s="140">
        <v>323.70699999999988</v>
      </c>
      <c r="J67" s="214">
        <f t="shared" si="72"/>
        <v>4.9914215212137146E-2</v>
      </c>
      <c r="K67" s="215">
        <f t="shared" si="73"/>
        <v>4.8608610490523382E-2</v>
      </c>
      <c r="L67" s="52">
        <f t="shared" si="74"/>
        <v>0.11023195354755488</v>
      </c>
      <c r="N67" s="40">
        <f t="shared" si="80"/>
        <v>4.5228728767548256</v>
      </c>
      <c r="O67" s="143">
        <f t="shared" si="81"/>
        <v>5.1193541244939258</v>
      </c>
      <c r="P67" s="52">
        <f t="shared" si="82"/>
        <v>0.13188105524802571</v>
      </c>
    </row>
    <row r="68" spans="1:16" ht="20.100000000000001" customHeight="1" x14ac:dyDescent="0.25">
      <c r="A68" s="38" t="s">
        <v>180</v>
      </c>
      <c r="B68" s="19">
        <v>666.51</v>
      </c>
      <c r="C68" s="140">
        <v>669.73000000000013</v>
      </c>
      <c r="D68" s="247">
        <f t="shared" si="69"/>
        <v>7.044212470975425E-2</v>
      </c>
      <c r="E68" s="215">
        <f t="shared" si="70"/>
        <v>6.6049691364416838E-2</v>
      </c>
      <c r="F68" s="52">
        <f t="shared" si="71"/>
        <v>4.8311353167996597E-3</v>
      </c>
      <c r="H68" s="19">
        <v>320.50399999999996</v>
      </c>
      <c r="I68" s="140">
        <v>293.72899999999993</v>
      </c>
      <c r="J68" s="214">
        <f t="shared" si="72"/>
        <v>5.4868025641964982E-2</v>
      </c>
      <c r="K68" s="215">
        <f t="shared" si="73"/>
        <v>4.4107042945536995E-2</v>
      </c>
      <c r="L68" s="52">
        <f t="shared" si="74"/>
        <v>-8.3540299029029388E-2</v>
      </c>
      <c r="N68" s="40">
        <f t="shared" ref="N68:N69" si="86">(H68/B68)*10</f>
        <v>4.808690042159907</v>
      </c>
      <c r="O68" s="143">
        <f t="shared" ref="O68:O69" si="87">(I68/C68)*10</f>
        <v>4.3857823301927628</v>
      </c>
      <c r="P68" s="52">
        <f t="shared" ref="P68:P69" si="88">(O68-N68)/N68</f>
        <v>-8.7946552649333973E-2</v>
      </c>
    </row>
    <row r="69" spans="1:16" ht="20.100000000000001" customHeight="1" x14ac:dyDescent="0.25">
      <c r="A69" s="38" t="s">
        <v>183</v>
      </c>
      <c r="B69" s="19">
        <v>405.35000000000014</v>
      </c>
      <c r="C69" s="140">
        <v>325.8</v>
      </c>
      <c r="D69" s="247">
        <f t="shared" si="69"/>
        <v>4.2840640427148725E-2</v>
      </c>
      <c r="E69" s="215">
        <f t="shared" si="70"/>
        <v>3.2130842946451556E-2</v>
      </c>
      <c r="F69" s="52">
        <f t="shared" si="71"/>
        <v>-0.19625015418773922</v>
      </c>
      <c r="H69" s="19">
        <v>274.38899999999995</v>
      </c>
      <c r="I69" s="140">
        <v>228.04399999999998</v>
      </c>
      <c r="J69" s="214">
        <f t="shared" si="72"/>
        <v>4.6973462695857553E-2</v>
      </c>
      <c r="K69" s="215">
        <f t="shared" si="73"/>
        <v>3.4243627634561243E-2</v>
      </c>
      <c r="L69" s="52">
        <f t="shared" si="74"/>
        <v>-0.16890254346930808</v>
      </c>
      <c r="N69" s="40">
        <f t="shared" si="86"/>
        <v>6.7691871222400355</v>
      </c>
      <c r="O69" s="143">
        <f t="shared" si="87"/>
        <v>6.9995089011663589</v>
      </c>
      <c r="P69" s="52">
        <f t="shared" si="88"/>
        <v>3.4025027638784816E-2</v>
      </c>
    </row>
    <row r="70" spans="1:16" ht="20.100000000000001" customHeight="1" x14ac:dyDescent="0.25">
      <c r="A70" s="38" t="s">
        <v>186</v>
      </c>
      <c r="B70" s="19">
        <v>605.95000000000027</v>
      </c>
      <c r="C70" s="140">
        <v>436.4899999999999</v>
      </c>
      <c r="D70" s="247">
        <f t="shared" si="69"/>
        <v>6.4041657991441403E-2</v>
      </c>
      <c r="E70" s="215">
        <f t="shared" si="70"/>
        <v>4.3047242595753953E-2</v>
      </c>
      <c r="F70" s="52">
        <f t="shared" si="71"/>
        <v>-0.27966003795692762</v>
      </c>
      <c r="H70" s="19">
        <v>309.77199999999999</v>
      </c>
      <c r="I70" s="140">
        <v>217.14</v>
      </c>
      <c r="J70" s="214">
        <f t="shared" si="72"/>
        <v>5.3030782889332981E-2</v>
      </c>
      <c r="K70" s="215">
        <f t="shared" si="73"/>
        <v>3.2606257145851802E-2</v>
      </c>
      <c r="L70" s="52">
        <f t="shared" si="74"/>
        <v>-0.29903283705434969</v>
      </c>
      <c r="N70" s="40">
        <f t="shared" ref="N70:N71" si="89">(H70/B70)*10</f>
        <v>5.1121709712022421</v>
      </c>
      <c r="O70" s="143">
        <f t="shared" ref="O70:O71" si="90">(I70/C70)*10</f>
        <v>4.9746844143050248</v>
      </c>
      <c r="P70" s="52">
        <f t="shared" ref="P70:P71" si="91">(O70-N70)/N70</f>
        <v>-2.6893966902066298E-2</v>
      </c>
    </row>
    <row r="71" spans="1:16" ht="20.100000000000001" customHeight="1" x14ac:dyDescent="0.25">
      <c r="A71" s="38" t="s">
        <v>224</v>
      </c>
      <c r="B71" s="19">
        <v>138.44999999999999</v>
      </c>
      <c r="C71" s="140">
        <v>349.96999999999997</v>
      </c>
      <c r="D71" s="247">
        <f t="shared" si="69"/>
        <v>1.4632506888216944E-2</v>
      </c>
      <c r="E71" s="215">
        <f t="shared" si="70"/>
        <v>3.4514521503897021E-2</v>
      </c>
      <c r="F71" s="52">
        <f t="shared" si="71"/>
        <v>1.5277717587576742</v>
      </c>
      <c r="H71" s="19">
        <v>66.38</v>
      </c>
      <c r="I71" s="140">
        <v>170.85599999999999</v>
      </c>
      <c r="J71" s="214">
        <f t="shared" si="72"/>
        <v>1.1363788102843133E-2</v>
      </c>
      <c r="K71" s="215">
        <f t="shared" si="73"/>
        <v>2.5656141986329817E-2</v>
      </c>
      <c r="L71" s="52">
        <f t="shared" si="74"/>
        <v>1.5739078035552878</v>
      </c>
      <c r="N71" s="40">
        <f t="shared" si="89"/>
        <v>4.7945106536655837</v>
      </c>
      <c r="O71" s="143">
        <f t="shared" si="90"/>
        <v>4.8820184587250335</v>
      </c>
      <c r="P71" s="52">
        <f t="shared" si="91"/>
        <v>1.8251665577705363E-2</v>
      </c>
    </row>
    <row r="72" spans="1:16" ht="20.100000000000001" customHeight="1" x14ac:dyDescent="0.25">
      <c r="A72" s="38" t="s">
        <v>194</v>
      </c>
      <c r="B72" s="19">
        <v>213.47000000000003</v>
      </c>
      <c r="C72" s="140">
        <v>401.94</v>
      </c>
      <c r="D72" s="247">
        <f t="shared" si="69"/>
        <v>2.2561222429957905E-2</v>
      </c>
      <c r="E72" s="215">
        <f t="shared" si="70"/>
        <v>3.9639874198578083E-2</v>
      </c>
      <c r="F72" s="52">
        <f t="shared" si="71"/>
        <v>0.88288752517918179</v>
      </c>
      <c r="H72" s="19">
        <v>63.970999999999989</v>
      </c>
      <c r="I72" s="140">
        <v>147.69200000000001</v>
      </c>
      <c r="J72" s="214">
        <f t="shared" si="72"/>
        <v>1.0951384283322959E-2</v>
      </c>
      <c r="K72" s="215">
        <f t="shared" si="73"/>
        <v>2.2177780834416252E-2</v>
      </c>
      <c r="L72" s="52">
        <f t="shared" si="74"/>
        <v>1.3087336449328606</v>
      </c>
      <c r="N72" s="40">
        <f t="shared" ref="N72" si="92">(H72/B72)*10</f>
        <v>2.9967208507050165</v>
      </c>
      <c r="O72" s="143">
        <f t="shared" ref="O72" si="93">(I72/C72)*10</f>
        <v>3.674478777927054</v>
      </c>
      <c r="P72" s="52">
        <f t="shared" ref="P72" si="94">(O72-N72)/N72</f>
        <v>0.22616652033591531</v>
      </c>
    </row>
    <row r="73" spans="1:16" ht="20.100000000000001" customHeight="1" x14ac:dyDescent="0.25">
      <c r="A73" s="38" t="s">
        <v>187</v>
      </c>
      <c r="B73" s="19">
        <v>133.65</v>
      </c>
      <c r="C73" s="140">
        <v>380.04999999999995</v>
      </c>
      <c r="D73" s="247">
        <f t="shared" si="69"/>
        <v>1.4125204374215926E-2</v>
      </c>
      <c r="E73" s="215">
        <f t="shared" si="70"/>
        <v>3.7481052368934661E-2</v>
      </c>
      <c r="F73" s="52">
        <f t="shared" si="71"/>
        <v>1.8436213991769543</v>
      </c>
      <c r="H73" s="19">
        <v>103.34900000000003</v>
      </c>
      <c r="I73" s="140">
        <v>122.14599999999999</v>
      </c>
      <c r="J73" s="214">
        <f t="shared" si="72"/>
        <v>1.7692620316974019E-2</v>
      </c>
      <c r="K73" s="215">
        <f t="shared" si="73"/>
        <v>1.8341732915801854E-2</v>
      </c>
      <c r="L73" s="52">
        <f t="shared" si="74"/>
        <v>0.18187887642841197</v>
      </c>
      <c r="N73" s="40">
        <f t="shared" ref="N73" si="95">(H73/B73)*10</f>
        <v>7.7328095772540237</v>
      </c>
      <c r="O73" s="143">
        <f t="shared" ref="O73" si="96">(I73/C73)*10</f>
        <v>3.2139455334824363</v>
      </c>
      <c r="P73" s="52">
        <f t="shared" ref="P73" si="97">(O73-N73)/N73</f>
        <v>-0.58437544577119527</v>
      </c>
    </row>
    <row r="74" spans="1:16" ht="20.100000000000001" customHeight="1" x14ac:dyDescent="0.25">
      <c r="A74" s="38" t="s">
        <v>185</v>
      </c>
      <c r="B74" s="19">
        <v>156.76000000000002</v>
      </c>
      <c r="C74" s="140">
        <v>152.44999999999999</v>
      </c>
      <c r="D74" s="247">
        <f t="shared" si="69"/>
        <v>1.6567654603083341E-2</v>
      </c>
      <c r="E74" s="215">
        <f t="shared" si="70"/>
        <v>1.5034828137466358E-2</v>
      </c>
      <c r="F74" s="52">
        <f t="shared" si="71"/>
        <v>-2.7494258739474548E-2</v>
      </c>
      <c r="H74" s="19">
        <v>115.66899999999998</v>
      </c>
      <c r="I74" s="140">
        <v>93.112000000000009</v>
      </c>
      <c r="J74" s="214">
        <f t="shared" si="72"/>
        <v>1.9801717476163942E-2</v>
      </c>
      <c r="K74" s="215">
        <f t="shared" si="73"/>
        <v>1.3981918648634769E-2</v>
      </c>
      <c r="L74" s="52">
        <f t="shared" si="74"/>
        <v>-0.1950133570792518</v>
      </c>
      <c r="N74" s="40">
        <f t="shared" ref="N74:N75" si="98">(H74/B74)*10</f>
        <v>7.3787318193416676</v>
      </c>
      <c r="O74" s="143">
        <f t="shared" ref="O74:O75" si="99">(I74/C74)*10</f>
        <v>6.1077074450639568</v>
      </c>
      <c r="P74" s="52">
        <f t="shared" ref="P74:P75" si="100">(O74-N74)/N74</f>
        <v>-0.17225512532465395</v>
      </c>
    </row>
    <row r="75" spans="1:16" ht="20.100000000000001" customHeight="1" x14ac:dyDescent="0.25">
      <c r="A75" s="38" t="s">
        <v>195</v>
      </c>
      <c r="B75" s="19">
        <v>113.74000000000001</v>
      </c>
      <c r="C75" s="140">
        <v>175.5</v>
      </c>
      <c r="D75" s="247">
        <f t="shared" si="69"/>
        <v>1.2020955821349192E-2</v>
      </c>
      <c r="E75" s="215">
        <f t="shared" si="70"/>
        <v>1.7308050758447661E-2</v>
      </c>
      <c r="F75" s="52">
        <f t="shared" si="71"/>
        <v>0.5429927905749955</v>
      </c>
      <c r="H75" s="19">
        <v>45.273000000000003</v>
      </c>
      <c r="I75" s="140">
        <v>65.066000000000003</v>
      </c>
      <c r="J75" s="214">
        <f t="shared" si="72"/>
        <v>7.7504184811692869E-3</v>
      </c>
      <c r="K75" s="215">
        <f t="shared" si="73"/>
        <v>9.7704648035921229E-3</v>
      </c>
      <c r="L75" s="52">
        <f t="shared" ref="L75:L78" si="101">(I75-H75)/H75</f>
        <v>0.43719214542884277</v>
      </c>
      <c r="N75" s="40">
        <f t="shared" si="98"/>
        <v>3.9803938807807282</v>
      </c>
      <c r="O75" s="143">
        <f t="shared" si="99"/>
        <v>3.7074643874643876</v>
      </c>
      <c r="P75" s="52">
        <f t="shared" si="100"/>
        <v>-6.8568463697569373E-2</v>
      </c>
    </row>
    <row r="76" spans="1:16" ht="20.100000000000001" customHeight="1" x14ac:dyDescent="0.25">
      <c r="A76" s="38" t="s">
        <v>202</v>
      </c>
      <c r="B76" s="19">
        <v>450.17999999999995</v>
      </c>
      <c r="C76" s="140">
        <v>259.20000000000005</v>
      </c>
      <c r="D76" s="247">
        <f t="shared" si="69"/>
        <v>4.7578634531870743E-2</v>
      </c>
      <c r="E76" s="215">
        <f t="shared" si="70"/>
        <v>2.5562659581707319E-2</v>
      </c>
      <c r="F76" s="52">
        <f t="shared" si="71"/>
        <v>-0.42423030787684912</v>
      </c>
      <c r="H76" s="19">
        <v>152.828</v>
      </c>
      <c r="I76" s="140">
        <v>64.736999999999995</v>
      </c>
      <c r="J76" s="214">
        <f t="shared" si="72"/>
        <v>2.6163076351029085E-2</v>
      </c>
      <c r="K76" s="215">
        <f t="shared" si="73"/>
        <v>9.7210613836741649E-3</v>
      </c>
      <c r="L76" s="52">
        <f t="shared" si="101"/>
        <v>-0.57640615594001099</v>
      </c>
      <c r="N76" s="40">
        <f t="shared" ref="N76:N77" si="102">(H76/B76)*10</f>
        <v>3.3948198498378428</v>
      </c>
      <c r="O76" s="143">
        <f t="shared" ref="O76:O77" si="103">(I76/C76)*10</f>
        <v>2.4975694444444438</v>
      </c>
      <c r="P76" s="52">
        <f t="shared" ref="P76:P77" si="104">(O76-N76)/N76</f>
        <v>-0.26429985833747766</v>
      </c>
    </row>
    <row r="77" spans="1:16" ht="20.100000000000001" customHeight="1" x14ac:dyDescent="0.25">
      <c r="A77" s="38" t="s">
        <v>231</v>
      </c>
      <c r="B77" s="19">
        <v>10</v>
      </c>
      <c r="C77" s="140">
        <v>18.150000000000002</v>
      </c>
      <c r="D77" s="247">
        <f t="shared" si="69"/>
        <v>1.0568802375021267E-3</v>
      </c>
      <c r="E77" s="215">
        <f t="shared" si="70"/>
        <v>1.7899778989505703E-3</v>
      </c>
      <c r="F77" s="52">
        <f t="shared" si="71"/>
        <v>0.81500000000000017</v>
      </c>
      <c r="H77" s="19">
        <v>35.040000000000006</v>
      </c>
      <c r="I77" s="140">
        <v>60.33400000000001</v>
      </c>
      <c r="J77" s="214">
        <f t="shared" si="72"/>
        <v>5.9986010112025234E-3</v>
      </c>
      <c r="K77" s="215">
        <f t="shared" si="73"/>
        <v>9.0598964660487391E-3</v>
      </c>
      <c r="L77" s="52">
        <f t="shared" si="101"/>
        <v>0.72186073059360734</v>
      </c>
      <c r="N77" s="40">
        <f t="shared" si="102"/>
        <v>35.040000000000006</v>
      </c>
      <c r="O77" s="143">
        <f t="shared" si="103"/>
        <v>33.241873278236916</v>
      </c>
      <c r="P77" s="52">
        <f t="shared" si="104"/>
        <v>-5.1316401876800505E-2</v>
      </c>
    </row>
    <row r="78" spans="1:16" ht="20.100000000000001" customHeight="1" x14ac:dyDescent="0.25">
      <c r="A78" s="38" t="s">
        <v>232</v>
      </c>
      <c r="B78" s="19">
        <v>180.53000000000003</v>
      </c>
      <c r="C78" s="140">
        <v>179.75</v>
      </c>
      <c r="D78" s="247">
        <f t="shared" si="69"/>
        <v>1.9079858927625898E-2</v>
      </c>
      <c r="E78" s="215">
        <f t="shared" si="70"/>
        <v>1.7727191588780441E-2</v>
      </c>
      <c r="F78" s="52">
        <f t="shared" si="71"/>
        <v>-4.3206115327094081E-3</v>
      </c>
      <c r="H78" s="19">
        <v>61.692</v>
      </c>
      <c r="I78" s="140">
        <v>58.207000000000001</v>
      </c>
      <c r="J78" s="214">
        <f t="shared" si="72"/>
        <v>1.0561235547463072E-2</v>
      </c>
      <c r="K78" s="215">
        <f t="shared" si="73"/>
        <v>8.740501103843586E-3</v>
      </c>
      <c r="L78" s="52">
        <f t="shared" si="101"/>
        <v>-5.6490306684821363E-2</v>
      </c>
      <c r="N78" s="40">
        <f t="shared" ref="N78" si="105">(H78/B78)*10</f>
        <v>3.4172713676397271</v>
      </c>
      <c r="O78" s="143">
        <f t="shared" ref="O78" si="106">(I78/C78)*10</f>
        <v>3.2382197496522949</v>
      </c>
      <c r="P78" s="52">
        <f t="shared" ref="P78" si="107">(O78-N78)/N78</f>
        <v>-5.2396078252076664E-2</v>
      </c>
    </row>
    <row r="79" spans="1:16" ht="20.100000000000001" customHeight="1" x14ac:dyDescent="0.25">
      <c r="A79" s="38" t="s">
        <v>190</v>
      </c>
      <c r="B79" s="19">
        <v>126.77000000000001</v>
      </c>
      <c r="C79" s="140">
        <v>94.340000000000018</v>
      </c>
      <c r="D79" s="247">
        <f t="shared" si="69"/>
        <v>1.3398070770814462E-2</v>
      </c>
      <c r="E79" s="215">
        <f t="shared" si="70"/>
        <v>9.3039402196692465E-3</v>
      </c>
      <c r="F79" s="52">
        <f t="shared" si="71"/>
        <v>-0.25581762246588302</v>
      </c>
      <c r="H79" s="19">
        <v>77.484999999999999</v>
      </c>
      <c r="I79" s="140">
        <v>56.954000000000001</v>
      </c>
      <c r="J79" s="214">
        <f t="shared" si="72"/>
        <v>1.3264885826285031E-2</v>
      </c>
      <c r="K79" s="215">
        <f t="shared" si="73"/>
        <v>8.5523476535177487E-3</v>
      </c>
      <c r="L79" s="52">
        <f t="shared" ref="L79:L80" si="108">(I79-H79)/H79</f>
        <v>-0.26496741304768662</v>
      </c>
      <c r="N79" s="40">
        <f t="shared" ref="N79:N80" si="109">(H79/B79)*10</f>
        <v>6.1122505324603607</v>
      </c>
      <c r="O79" s="143">
        <f t="shared" ref="O79:O80" si="110">(I79/C79)*10</f>
        <v>6.0370998516005923</v>
      </c>
      <c r="P79" s="52">
        <f t="shared" ref="P79:P80" si="111">(O79-N79)/N79</f>
        <v>-1.2295091711418777E-2</v>
      </c>
    </row>
    <row r="80" spans="1:16" ht="20.100000000000001" customHeight="1" x14ac:dyDescent="0.25">
      <c r="A80" s="38" t="s">
        <v>200</v>
      </c>
      <c r="B80" s="19">
        <v>7.6199999999999992</v>
      </c>
      <c r="C80" s="140">
        <v>165.47</v>
      </c>
      <c r="D80" s="247">
        <f t="shared" si="69"/>
        <v>8.0534274097662057E-4</v>
      </c>
      <c r="E80" s="215">
        <f t="shared" si="70"/>
        <v>1.6318878398862306E-2</v>
      </c>
      <c r="F80" s="52">
        <f t="shared" si="71"/>
        <v>20.715223097112862</v>
      </c>
      <c r="H80" s="19">
        <v>3.16</v>
      </c>
      <c r="I80" s="140">
        <v>39.168999999999997</v>
      </c>
      <c r="J80" s="214">
        <f t="shared" si="72"/>
        <v>5.4096972589611793E-4</v>
      </c>
      <c r="K80" s="215">
        <f t="shared" si="73"/>
        <v>5.8817098929071993E-3</v>
      </c>
      <c r="L80" s="52">
        <f t="shared" si="108"/>
        <v>11.395253164556962</v>
      </c>
      <c r="N80" s="40">
        <f t="shared" si="109"/>
        <v>4.1469816272965883</v>
      </c>
      <c r="O80" s="143">
        <f t="shared" si="110"/>
        <v>2.3671360367438203</v>
      </c>
      <c r="P80" s="52">
        <f t="shared" si="111"/>
        <v>-0.42919061392443325</v>
      </c>
    </row>
    <row r="81" spans="1:16" ht="20.100000000000001" customHeight="1" x14ac:dyDescent="0.25">
      <c r="A81" s="38" t="s">
        <v>199</v>
      </c>
      <c r="B81" s="19">
        <v>192.67999999999995</v>
      </c>
      <c r="C81" s="140">
        <v>208.13000000000002</v>
      </c>
      <c r="D81" s="247">
        <f t="shared" si="69"/>
        <v>2.0363968416190974E-2</v>
      </c>
      <c r="E81" s="215">
        <f t="shared" si="70"/>
        <v>2.052606612168497E-2</v>
      </c>
      <c r="F81" s="52">
        <f t="shared" si="71"/>
        <v>8.0184762300187243E-2</v>
      </c>
      <c r="H81" s="19">
        <v>37.941000000000003</v>
      </c>
      <c r="I81" s="140">
        <v>35.338999999999999</v>
      </c>
      <c r="J81" s="214">
        <f t="shared" si="72"/>
        <v>6.4952317627293074E-3</v>
      </c>
      <c r="K81" s="215">
        <f t="shared" si="73"/>
        <v>5.3065880136191259E-3</v>
      </c>
      <c r="L81" s="52">
        <f t="shared" ref="L81:L82" si="112">(I81-H81)/H81</f>
        <v>-6.8580163938747093E-2</v>
      </c>
      <c r="N81" s="40">
        <f t="shared" ref="N81" si="113">(H81/B81)*10</f>
        <v>1.9691197840979868</v>
      </c>
      <c r="O81" s="143">
        <f t="shared" ref="O81" si="114">(I81/C81)*10</f>
        <v>1.6979291788785853</v>
      </c>
      <c r="P81" s="52">
        <f t="shared" ref="P81" si="115">(O81-N81)/N81</f>
        <v>-0.13772174116041822</v>
      </c>
    </row>
    <row r="82" spans="1:16" ht="20.100000000000001" customHeight="1" x14ac:dyDescent="0.25">
      <c r="A82" s="38" t="s">
        <v>193</v>
      </c>
      <c r="B82" s="19">
        <v>53.11</v>
      </c>
      <c r="C82" s="140">
        <v>65.319999999999993</v>
      </c>
      <c r="D82" s="247">
        <f t="shared" si="69"/>
        <v>5.6130909413737952E-3</v>
      </c>
      <c r="E82" s="215">
        <f t="shared" si="70"/>
        <v>6.4419480087851916E-3</v>
      </c>
      <c r="F82" s="52">
        <f t="shared" si="71"/>
        <v>0.22990020711730361</v>
      </c>
      <c r="H82" s="19">
        <v>21.760999999999999</v>
      </c>
      <c r="I82" s="140">
        <v>27.492000000000004</v>
      </c>
      <c r="J82" s="214">
        <f t="shared" si="72"/>
        <v>3.7253298117801963E-3</v>
      </c>
      <c r="K82" s="215">
        <f t="shared" si="73"/>
        <v>4.1282638917461457E-3</v>
      </c>
      <c r="L82" s="52">
        <f t="shared" si="112"/>
        <v>0.2633610587748727</v>
      </c>
      <c r="N82" s="40">
        <f t="shared" ref="N82" si="116">(H82/B82)*10</f>
        <v>4.0973451327433628</v>
      </c>
      <c r="O82" s="143">
        <f t="shared" ref="O82" si="117">(I82/C82)*10</f>
        <v>4.2088181261481941</v>
      </c>
      <c r="P82" s="52">
        <f t="shared" ref="P82" si="118">(O82-N82)/N82</f>
        <v>2.7206151738112177E-2</v>
      </c>
    </row>
    <row r="83" spans="1:16" ht="20.100000000000001" customHeight="1" thickBot="1" x14ac:dyDescent="0.3">
      <c r="A83" s="8" t="s">
        <v>17</v>
      </c>
      <c r="B83" s="19">
        <f>B84-SUM(B62:B82)</f>
        <v>604.58999999999651</v>
      </c>
      <c r="C83" s="140">
        <f>C84-SUM(C62:C82)</f>
        <v>621.07999999999993</v>
      </c>
      <c r="D83" s="247">
        <f t="shared" si="69"/>
        <v>6.389792227914072E-2</v>
      </c>
      <c r="E83" s="215">
        <f t="shared" si="70"/>
        <v>6.1251761624254546E-2</v>
      </c>
      <c r="F83" s="52">
        <f t="shared" si="71"/>
        <v>2.7274682015917422E-2</v>
      </c>
      <c r="H83" s="19">
        <f>H84-SUM(H62:H82)</f>
        <v>296.44300000000112</v>
      </c>
      <c r="I83" s="140">
        <f>I84-SUM(I62:I82)</f>
        <v>264.40899999999965</v>
      </c>
      <c r="J83" s="214">
        <f t="shared" si="72"/>
        <v>5.07489520423492E-2</v>
      </c>
      <c r="K83" s="215">
        <f t="shared" si="73"/>
        <v>3.9704282240386475E-2</v>
      </c>
      <c r="L83" s="52">
        <f t="shared" ref="L83" si="119">(I83-H83)/H83</f>
        <v>-0.10806124617549191</v>
      </c>
      <c r="N83" s="40">
        <f t="shared" ref="N83:O84" si="120">(H83/B83)*10</f>
        <v>4.9032071321061022</v>
      </c>
      <c r="O83" s="143">
        <f t="shared" ref="O83" si="121">(I83/C83)*10</f>
        <v>4.257245443421132</v>
      </c>
      <c r="P83" s="52">
        <f t="shared" ref="P83" si="122">(O83-N83)/N83</f>
        <v>-0.131742688261164</v>
      </c>
    </row>
    <row r="84" spans="1:16" ht="26.25" customHeight="1" thickBot="1" x14ac:dyDescent="0.3">
      <c r="A84" s="12" t="s">
        <v>18</v>
      </c>
      <c r="B84" s="17">
        <v>9461.8100000000013</v>
      </c>
      <c r="C84" s="145">
        <v>10139.789999999999</v>
      </c>
      <c r="D84" s="243">
        <f>SUM(D62:D83)</f>
        <v>0.99999999999999967</v>
      </c>
      <c r="E84" s="244">
        <f>SUM(E62:E83)</f>
        <v>1</v>
      </c>
      <c r="F84" s="57">
        <f>(C84-B84)/B84</f>
        <v>7.1654366342168957E-2</v>
      </c>
      <c r="G84" s="1"/>
      <c r="H84" s="17">
        <v>5841.3620000000019</v>
      </c>
      <c r="I84" s="145">
        <v>6659.4580000000005</v>
      </c>
      <c r="J84" s="255">
        <f t="shared" si="72"/>
        <v>1</v>
      </c>
      <c r="K84" s="244">
        <f t="shared" si="73"/>
        <v>1</v>
      </c>
      <c r="L84" s="57">
        <f>(I84-H84)/H84</f>
        <v>0.14005226863187017</v>
      </c>
      <c r="M84" s="1"/>
      <c r="N84" s="37">
        <f t="shared" si="120"/>
        <v>6.1736200578959011</v>
      </c>
      <c r="O84" s="150">
        <f t="shared" si="120"/>
        <v>6.5676488369088526</v>
      </c>
      <c r="P84" s="57">
        <f>(O84-N84)/N84</f>
        <v>6.3824591620114182E-2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7" t="s">
        <v>16</v>
      </c>
      <c r="B3" s="321"/>
      <c r="C3" s="321"/>
      <c r="D3" s="367" t="s">
        <v>1</v>
      </c>
      <c r="E3" s="359"/>
      <c r="F3" s="367" t="s">
        <v>104</v>
      </c>
      <c r="G3" s="359"/>
      <c r="H3" s="130" t="s">
        <v>0</v>
      </c>
      <c r="J3" s="361" t="s">
        <v>19</v>
      </c>
      <c r="K3" s="359"/>
      <c r="L3" s="370" t="s">
        <v>104</v>
      </c>
      <c r="M3" s="371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6"/>
      <c r="B4" s="322"/>
      <c r="C4" s="322"/>
      <c r="D4" s="368" t="s">
        <v>176</v>
      </c>
      <c r="E4" s="362"/>
      <c r="F4" s="368" t="str">
        <f>D4</f>
        <v>jan-set</v>
      </c>
      <c r="G4" s="362"/>
      <c r="H4" s="131" t="s">
        <v>149</v>
      </c>
      <c r="J4" s="356" t="str">
        <f>D4</f>
        <v>jan-set</v>
      </c>
      <c r="K4" s="362"/>
      <c r="L4" s="363" t="str">
        <f>D4</f>
        <v>jan-set</v>
      </c>
      <c r="M4" s="364"/>
      <c r="N4" s="131" t="str">
        <f>H4</f>
        <v>2024/2023</v>
      </c>
      <c r="P4" s="356" t="str">
        <f>D4</f>
        <v>jan-set</v>
      </c>
      <c r="Q4" s="357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319640.72000000009</v>
      </c>
      <c r="E6" s="147">
        <v>335047.29999999993</v>
      </c>
      <c r="F6" s="247">
        <f>D6/D8</f>
        <v>0.71447896497435937</v>
      </c>
      <c r="G6" s="246">
        <f>E6/E8</f>
        <v>0.75662223677943574</v>
      </c>
      <c r="H6" s="165">
        <f>(E6-D6)/D6</f>
        <v>4.8199678689247842E-2</v>
      </c>
      <c r="I6" s="1"/>
      <c r="J6" s="115">
        <v>145284.08099999992</v>
      </c>
      <c r="K6" s="147">
        <v>155458.40099999995</v>
      </c>
      <c r="L6" s="247">
        <f>J6/J8</f>
        <v>0.59237231168615434</v>
      </c>
      <c r="M6" s="246">
        <f>K6/K8</f>
        <v>0.62871520883314391</v>
      </c>
      <c r="N6" s="165">
        <f>(K6-J6)/J6</f>
        <v>7.0030521788550543E-2</v>
      </c>
      <c r="P6" s="27">
        <f t="shared" ref="P6:Q8" si="0">(J6/D6)*10</f>
        <v>4.5452306890060781</v>
      </c>
      <c r="Q6" s="152">
        <f t="shared" si="0"/>
        <v>4.6398941582278077</v>
      </c>
      <c r="R6" s="165">
        <f>(Q6-P6)/P6</f>
        <v>2.0826988925050586E-2</v>
      </c>
    </row>
    <row r="7" spans="1:18" ht="24" customHeight="1" thickBot="1" x14ac:dyDescent="0.3">
      <c r="A7" s="161" t="s">
        <v>21</v>
      </c>
      <c r="B7" s="1"/>
      <c r="C7" s="1"/>
      <c r="D7" s="117">
        <v>127735.25</v>
      </c>
      <c r="E7" s="140">
        <v>107772.49000000002</v>
      </c>
      <c r="F7" s="247">
        <f>D7/D8</f>
        <v>0.28552103502564069</v>
      </c>
      <c r="G7" s="215">
        <f>E7/E8</f>
        <v>0.24337776322056437</v>
      </c>
      <c r="H7" s="55">
        <f t="shared" ref="H7:H8" si="1">(E7-D7)/D7</f>
        <v>-0.15628231048203201</v>
      </c>
      <c r="J7" s="196">
        <v>99973.973999999958</v>
      </c>
      <c r="K7" s="142">
        <v>91805.223000000013</v>
      </c>
      <c r="L7" s="247">
        <f>J7/J8</f>
        <v>0.4076276883138456</v>
      </c>
      <c r="M7" s="215">
        <f>K7/K8</f>
        <v>0.37128479116685609</v>
      </c>
      <c r="N7" s="102">
        <f t="shared" ref="N7:N8" si="2">(K7-J7)/J7</f>
        <v>-8.1708775525917862E-2</v>
      </c>
      <c r="P7" s="27">
        <f t="shared" si="0"/>
        <v>7.8266550541060482</v>
      </c>
      <c r="Q7" s="152">
        <f t="shared" si="0"/>
        <v>8.5184283113436461</v>
      </c>
      <c r="R7" s="102">
        <f t="shared" ref="R7:R8" si="3">(Q7-P7)/P7</f>
        <v>8.8386833513849225E-2</v>
      </c>
    </row>
    <row r="8" spans="1:18" ht="26.25" customHeight="1" thickBot="1" x14ac:dyDescent="0.3">
      <c r="A8" s="12" t="s">
        <v>12</v>
      </c>
      <c r="B8" s="162"/>
      <c r="C8" s="162"/>
      <c r="D8" s="163">
        <v>447375.97000000009</v>
      </c>
      <c r="E8" s="145">
        <v>442819.78999999992</v>
      </c>
      <c r="F8" s="243">
        <f>SUM(F6:F7)</f>
        <v>1</v>
      </c>
      <c r="G8" s="244">
        <f>SUM(G6:G7)</f>
        <v>1</v>
      </c>
      <c r="H8" s="164">
        <f t="shared" si="1"/>
        <v>-1.0184230503037897E-2</v>
      </c>
      <c r="I8" s="1"/>
      <c r="J8" s="17">
        <v>245258.05499999988</v>
      </c>
      <c r="K8" s="145">
        <v>247263.62399999995</v>
      </c>
      <c r="L8" s="243">
        <f>SUM(L6:L7)</f>
        <v>1</v>
      </c>
      <c r="M8" s="244">
        <f>SUM(M6:M7)</f>
        <v>1</v>
      </c>
      <c r="N8" s="164">
        <f t="shared" si="2"/>
        <v>8.1773827978864014E-3</v>
      </c>
      <c r="O8" s="1"/>
      <c r="P8" s="29">
        <f t="shared" si="0"/>
        <v>5.4821463700877775</v>
      </c>
      <c r="Q8" s="146">
        <f t="shared" si="0"/>
        <v>5.5838431249877063</v>
      </c>
      <c r="R8" s="164">
        <f t="shared" si="3"/>
        <v>1.8550536237926182E-2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0" sqref="A10:XFD10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F5</f>
        <v>2024/2023</v>
      </c>
    </row>
    <row r="6" spans="1:16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155</v>
      </c>
      <c r="B7" s="39">
        <v>129495.95</v>
      </c>
      <c r="C7" s="147">
        <v>135801.03999999998</v>
      </c>
      <c r="D7" s="247">
        <f>B7/$B$33</f>
        <v>0.28945665096853551</v>
      </c>
      <c r="E7" s="246">
        <f>C7/$C$33</f>
        <v>0.30667337609278911</v>
      </c>
      <c r="F7" s="52">
        <f>(C7-B7)/B7</f>
        <v>4.868947638902979E-2</v>
      </c>
      <c r="H7" s="39">
        <v>54649.580999999991</v>
      </c>
      <c r="I7" s="147">
        <v>57816.694999999992</v>
      </c>
      <c r="J7" s="247">
        <f>H7/$H$33</f>
        <v>0.22282481609013813</v>
      </c>
      <c r="K7" s="246">
        <f>I7/$I$33</f>
        <v>0.2338261247841292</v>
      </c>
      <c r="L7" s="52">
        <f>(I7-H7)/H7</f>
        <v>5.7953125020299825E-2</v>
      </c>
      <c r="N7" s="27">
        <f t="shared" ref="N7:N33" si="0">(H7/B7)*10</f>
        <v>4.2201768472295846</v>
      </c>
      <c r="O7" s="151">
        <f t="shared" ref="O7:O33" si="1">(I7/C7)*10</f>
        <v>4.257455981191308</v>
      </c>
      <c r="P7" s="61">
        <f>(O7-N7)/N7</f>
        <v>8.8335478135699291E-3</v>
      </c>
    </row>
    <row r="8" spans="1:16" ht="20.100000000000001" customHeight="1" x14ac:dyDescent="0.25">
      <c r="A8" s="8" t="s">
        <v>177</v>
      </c>
      <c r="B8" s="19">
        <v>26274.25</v>
      </c>
      <c r="C8" s="140">
        <v>25761.4</v>
      </c>
      <c r="D8" s="247">
        <f t="shared" ref="D8:D32" si="2">B8/$B$33</f>
        <v>5.8729685458966431E-2</v>
      </c>
      <c r="E8" s="215">
        <f t="shared" ref="E8:E32" si="3">C8/$C$33</f>
        <v>5.8175810073890298E-2</v>
      </c>
      <c r="F8" s="52">
        <f t="shared" ref="F8:F33" si="4">(C8-B8)/B8</f>
        <v>-1.9519110916581768E-2</v>
      </c>
      <c r="H8" s="19">
        <v>27570.75</v>
      </c>
      <c r="I8" s="140">
        <v>29053.373</v>
      </c>
      <c r="J8" s="247">
        <f t="shared" ref="J8:J32" si="5">H8/$H$33</f>
        <v>0.11241526807345836</v>
      </c>
      <c r="K8" s="215">
        <f t="shared" ref="K8:K32" si="6">I8/$I$33</f>
        <v>0.11749958416851483</v>
      </c>
      <c r="L8" s="52">
        <f t="shared" ref="L8:L33" si="7">(I8-H8)/H8</f>
        <v>5.3775214674972559E-2</v>
      </c>
      <c r="M8" s="1"/>
      <c r="N8" s="27">
        <f t="shared" si="0"/>
        <v>10.493448909103018</v>
      </c>
      <c r="O8" s="152">
        <f t="shared" si="1"/>
        <v>11.277870379715386</v>
      </c>
      <c r="P8" s="52">
        <f t="shared" ref="P8:P71" si="8">(O8-N8)/N8</f>
        <v>7.4753446403297077E-2</v>
      </c>
    </row>
    <row r="9" spans="1:16" ht="20.100000000000001" customHeight="1" x14ac:dyDescent="0.25">
      <c r="A9" s="8" t="s">
        <v>159</v>
      </c>
      <c r="B9" s="19">
        <v>56498.09</v>
      </c>
      <c r="C9" s="140">
        <v>60185.799999999996</v>
      </c>
      <c r="D9" s="247">
        <f t="shared" si="2"/>
        <v>0.12628771724149601</v>
      </c>
      <c r="E9" s="215">
        <f t="shared" si="3"/>
        <v>0.13591488311757693</v>
      </c>
      <c r="F9" s="52">
        <f t="shared" si="4"/>
        <v>6.5271410060056892E-2</v>
      </c>
      <c r="H9" s="19">
        <v>24490.286</v>
      </c>
      <c r="I9" s="140">
        <v>27494.677</v>
      </c>
      <c r="J9" s="247">
        <f t="shared" si="5"/>
        <v>9.9855174991092518E-2</v>
      </c>
      <c r="K9" s="215">
        <f t="shared" si="6"/>
        <v>0.11119580209663191</v>
      </c>
      <c r="L9" s="52">
        <f t="shared" si="7"/>
        <v>0.12267684419855283</v>
      </c>
      <c r="N9" s="27">
        <f t="shared" si="0"/>
        <v>4.3347104300340069</v>
      </c>
      <c r="O9" s="152">
        <f t="shared" si="1"/>
        <v>4.5682996653695724</v>
      </c>
      <c r="P9" s="52">
        <f t="shared" si="8"/>
        <v>5.3888082977144328E-2</v>
      </c>
    </row>
    <row r="10" spans="1:16" ht="20.100000000000001" customHeight="1" x14ac:dyDescent="0.25">
      <c r="A10" s="8" t="s">
        <v>179</v>
      </c>
      <c r="B10" s="19">
        <v>60879.12</v>
      </c>
      <c r="C10" s="140">
        <v>40836.399999999987</v>
      </c>
      <c r="D10" s="247">
        <f t="shared" si="2"/>
        <v>0.13608044258613175</v>
      </c>
      <c r="E10" s="215">
        <f t="shared" si="3"/>
        <v>9.2219004033220739E-2</v>
      </c>
      <c r="F10" s="52">
        <f t="shared" si="4"/>
        <v>-0.32922157876132269</v>
      </c>
      <c r="H10" s="19">
        <v>36341.160999999993</v>
      </c>
      <c r="I10" s="140">
        <v>25225.424999999992</v>
      </c>
      <c r="J10" s="247">
        <f t="shared" si="5"/>
        <v>0.14817519856789202</v>
      </c>
      <c r="K10" s="215">
        <f t="shared" si="6"/>
        <v>0.10201834217232049</v>
      </c>
      <c r="L10" s="52">
        <f t="shared" si="7"/>
        <v>-0.30587179094250738</v>
      </c>
      <c r="N10" s="27">
        <f t="shared" si="0"/>
        <v>5.9693965681501293</v>
      </c>
      <c r="O10" s="152">
        <f t="shared" si="1"/>
        <v>6.1771911823765073</v>
      </c>
      <c r="P10" s="52">
        <f t="shared" si="8"/>
        <v>3.480998654622338E-2</v>
      </c>
    </row>
    <row r="11" spans="1:16" ht="20.100000000000001" customHeight="1" x14ac:dyDescent="0.25">
      <c r="A11" s="8" t="s">
        <v>158</v>
      </c>
      <c r="B11" s="19">
        <v>56416.63</v>
      </c>
      <c r="C11" s="140">
        <v>57151.12</v>
      </c>
      <c r="D11" s="247">
        <f t="shared" si="2"/>
        <v>0.12610563325517909</v>
      </c>
      <c r="E11" s="215">
        <f t="shared" si="3"/>
        <v>0.12906180186752711</v>
      </c>
      <c r="F11" s="52">
        <f t="shared" si="4"/>
        <v>1.3019033572193257E-2</v>
      </c>
      <c r="H11" s="19">
        <v>23502.796000000002</v>
      </c>
      <c r="I11" s="140">
        <v>24256.783000000003</v>
      </c>
      <c r="J11" s="247">
        <f t="shared" si="5"/>
        <v>9.5828844438972646E-2</v>
      </c>
      <c r="K11" s="215">
        <f t="shared" si="6"/>
        <v>9.8100895746800212E-2</v>
      </c>
      <c r="L11" s="52">
        <f t="shared" si="7"/>
        <v>3.2080736266442554E-2</v>
      </c>
      <c r="N11" s="27">
        <f t="shared" si="0"/>
        <v>4.1659340517148937</v>
      </c>
      <c r="O11" s="152">
        <f t="shared" si="1"/>
        <v>4.2443232958514203</v>
      </c>
      <c r="P11" s="52">
        <f t="shared" si="8"/>
        <v>1.8816727092513121E-2</v>
      </c>
    </row>
    <row r="12" spans="1:16" ht="20.100000000000001" customHeight="1" x14ac:dyDescent="0.25">
      <c r="A12" s="8" t="s">
        <v>160</v>
      </c>
      <c r="B12" s="19">
        <v>13572.309999999996</v>
      </c>
      <c r="C12" s="140">
        <v>17699.490000000002</v>
      </c>
      <c r="D12" s="247">
        <f t="shared" si="2"/>
        <v>3.0337592785772551E-2</v>
      </c>
      <c r="E12" s="215">
        <f t="shared" si="3"/>
        <v>3.9969961595438162E-2</v>
      </c>
      <c r="F12" s="52">
        <f t="shared" si="4"/>
        <v>0.30408825026837782</v>
      </c>
      <c r="H12" s="19">
        <v>11154.321</v>
      </c>
      <c r="I12" s="140">
        <v>14092.244000000001</v>
      </c>
      <c r="J12" s="247">
        <f t="shared" si="5"/>
        <v>4.5479937447926014E-2</v>
      </c>
      <c r="K12" s="215">
        <f t="shared" si="6"/>
        <v>5.6992790819890282E-2</v>
      </c>
      <c r="L12" s="52">
        <f t="shared" si="7"/>
        <v>0.26338878000731741</v>
      </c>
      <c r="N12" s="27">
        <f t="shared" si="0"/>
        <v>8.2184396023963515</v>
      </c>
      <c r="O12" s="152">
        <f t="shared" si="1"/>
        <v>7.9619491861064917</v>
      </c>
      <c r="P12" s="52">
        <f t="shared" si="8"/>
        <v>-3.1209138072277338E-2</v>
      </c>
    </row>
    <row r="13" spans="1:16" ht="20.100000000000001" customHeight="1" x14ac:dyDescent="0.25">
      <c r="A13" s="8" t="s">
        <v>157</v>
      </c>
      <c r="B13" s="19">
        <v>29164.559999999998</v>
      </c>
      <c r="C13" s="140">
        <v>27697.769999999997</v>
      </c>
      <c r="D13" s="247">
        <f t="shared" si="2"/>
        <v>6.519026938348968E-2</v>
      </c>
      <c r="E13" s="215">
        <f t="shared" si="3"/>
        <v>6.2548627286960187E-2</v>
      </c>
      <c r="F13" s="52">
        <f t="shared" si="4"/>
        <v>-5.0293575490252589E-2</v>
      </c>
      <c r="H13" s="19">
        <v>12990.383</v>
      </c>
      <c r="I13" s="140">
        <v>12132.688999999998</v>
      </c>
      <c r="J13" s="247">
        <f t="shared" si="5"/>
        <v>5.2966182904777573E-2</v>
      </c>
      <c r="K13" s="215">
        <f t="shared" si="6"/>
        <v>4.9067828108836586E-2</v>
      </c>
      <c r="L13" s="52">
        <f t="shared" si="7"/>
        <v>-6.6025305027573186E-2</v>
      </c>
      <c r="N13" s="27">
        <f t="shared" si="0"/>
        <v>4.4541673181422938</v>
      </c>
      <c r="O13" s="152">
        <f t="shared" si="1"/>
        <v>4.3803847746587543</v>
      </c>
      <c r="P13" s="52">
        <f t="shared" si="8"/>
        <v>-1.6564834280700554E-2</v>
      </c>
    </row>
    <row r="14" spans="1:16" ht="20.100000000000001" customHeight="1" x14ac:dyDescent="0.25">
      <c r="A14" s="8" t="s">
        <v>180</v>
      </c>
      <c r="B14" s="19">
        <v>9124.0999999999985</v>
      </c>
      <c r="C14" s="140">
        <v>9056.869999999999</v>
      </c>
      <c r="D14" s="247">
        <f t="shared" si="2"/>
        <v>2.0394702916207142E-2</v>
      </c>
      <c r="E14" s="215">
        <f t="shared" si="3"/>
        <v>2.0452721862317835E-2</v>
      </c>
      <c r="F14" s="52">
        <f t="shared" si="4"/>
        <v>-7.3683979789787015E-3</v>
      </c>
      <c r="H14" s="19">
        <v>8865.5810000000001</v>
      </c>
      <c r="I14" s="140">
        <v>8784.3269999999993</v>
      </c>
      <c r="J14" s="247">
        <f t="shared" si="5"/>
        <v>3.6147970756760663E-2</v>
      </c>
      <c r="K14" s="215">
        <f t="shared" si="6"/>
        <v>3.552615972335664E-2</v>
      </c>
      <c r="L14" s="52">
        <f t="shared" si="7"/>
        <v>-9.1651071712052275E-3</v>
      </c>
      <c r="N14" s="27">
        <f t="shared" si="0"/>
        <v>9.7166635613375583</v>
      </c>
      <c r="O14" s="152">
        <f t="shared" si="1"/>
        <v>9.6990759500798838</v>
      </c>
      <c r="P14" s="52">
        <f t="shared" si="8"/>
        <v>-1.8100463339757184E-3</v>
      </c>
    </row>
    <row r="15" spans="1:16" ht="20.100000000000001" customHeight="1" x14ac:dyDescent="0.25">
      <c r="A15" s="8" t="s">
        <v>184</v>
      </c>
      <c r="B15" s="19">
        <v>1887.0399999999997</v>
      </c>
      <c r="C15" s="140">
        <v>2001.93</v>
      </c>
      <c r="D15" s="247">
        <f t="shared" si="2"/>
        <v>4.2180182364287468E-3</v>
      </c>
      <c r="E15" s="215">
        <f t="shared" si="3"/>
        <v>4.520868410149417E-3</v>
      </c>
      <c r="F15" s="52">
        <f t="shared" si="4"/>
        <v>6.0883712056978304E-2</v>
      </c>
      <c r="H15" s="19">
        <v>5791.027</v>
      </c>
      <c r="I15" s="140">
        <v>6133.18</v>
      </c>
      <c r="J15" s="247">
        <f t="shared" si="5"/>
        <v>2.3611974742277064E-2</v>
      </c>
      <c r="K15" s="215">
        <f t="shared" si="6"/>
        <v>2.4804214630454503E-2</v>
      </c>
      <c r="L15" s="52">
        <f t="shared" si="7"/>
        <v>5.9083302495395076E-2</v>
      </c>
      <c r="N15" s="27">
        <f t="shared" si="0"/>
        <v>30.688416779718505</v>
      </c>
      <c r="O15" s="152">
        <f t="shared" si="1"/>
        <v>30.636335935821933</v>
      </c>
      <c r="P15" s="52">
        <f t="shared" si="8"/>
        <v>-1.6970847427682134E-3</v>
      </c>
    </row>
    <row r="16" spans="1:16" ht="20.100000000000001" customHeight="1" x14ac:dyDescent="0.25">
      <c r="A16" s="8" t="s">
        <v>161</v>
      </c>
      <c r="B16" s="19">
        <v>8716.5400000000009</v>
      </c>
      <c r="C16" s="140">
        <v>9294.380000000001</v>
      </c>
      <c r="D16" s="247">
        <f t="shared" si="2"/>
        <v>1.948370181795862E-2</v>
      </c>
      <c r="E16" s="215">
        <f t="shared" si="3"/>
        <v>2.0989080004757681E-2</v>
      </c>
      <c r="F16" s="52">
        <f t="shared" si="4"/>
        <v>6.6292359124147895E-2</v>
      </c>
      <c r="H16" s="19">
        <v>4207.308</v>
      </c>
      <c r="I16" s="140">
        <v>4752.7489999999998</v>
      </c>
      <c r="J16" s="247">
        <f t="shared" si="5"/>
        <v>1.7154617001264236E-2</v>
      </c>
      <c r="K16" s="215">
        <f t="shared" si="6"/>
        <v>1.9221383732529945E-2</v>
      </c>
      <c r="L16" s="52">
        <f t="shared" si="7"/>
        <v>0.12964132884970622</v>
      </c>
      <c r="N16" s="27">
        <f t="shared" si="0"/>
        <v>4.8268097203706972</v>
      </c>
      <c r="O16" s="152">
        <f t="shared" si="1"/>
        <v>5.1135729333209952</v>
      </c>
      <c r="P16" s="52">
        <f t="shared" si="8"/>
        <v>5.9410507056050811E-2</v>
      </c>
    </row>
    <row r="17" spans="1:16" ht="20.100000000000001" customHeight="1" x14ac:dyDescent="0.25">
      <c r="A17" s="8" t="s">
        <v>183</v>
      </c>
      <c r="B17" s="19">
        <v>5209.7900000000009</v>
      </c>
      <c r="C17" s="140">
        <v>4815.76</v>
      </c>
      <c r="D17" s="247">
        <f t="shared" si="2"/>
        <v>1.1645216438424266E-2</v>
      </c>
      <c r="E17" s="215">
        <f t="shared" si="3"/>
        <v>1.0875214045876309E-2</v>
      </c>
      <c r="F17" s="52">
        <f t="shared" si="4"/>
        <v>-7.5632607072454089E-2</v>
      </c>
      <c r="H17" s="19">
        <v>3357.402</v>
      </c>
      <c r="I17" s="140">
        <v>3128.8870000000002</v>
      </c>
      <c r="J17" s="247">
        <f t="shared" si="5"/>
        <v>1.3689262927572346E-2</v>
      </c>
      <c r="K17" s="215">
        <f t="shared" si="6"/>
        <v>1.2654052987591903E-2</v>
      </c>
      <c r="L17" s="52">
        <f t="shared" si="7"/>
        <v>-6.8063043984604721E-2</v>
      </c>
      <c r="N17" s="27">
        <f t="shared" si="0"/>
        <v>6.4444094675601118</v>
      </c>
      <c r="O17" s="152">
        <f t="shared" si="1"/>
        <v>6.4971821685466056</v>
      </c>
      <c r="P17" s="52">
        <f t="shared" si="8"/>
        <v>8.1889118393455862E-3</v>
      </c>
    </row>
    <row r="18" spans="1:16" ht="20.100000000000001" customHeight="1" x14ac:dyDescent="0.25">
      <c r="A18" s="8" t="s">
        <v>178</v>
      </c>
      <c r="B18" s="19">
        <v>5306.57</v>
      </c>
      <c r="C18" s="140">
        <v>5173.8900000000003</v>
      </c>
      <c r="D18" s="247">
        <f t="shared" si="2"/>
        <v>1.1861544552784093E-2</v>
      </c>
      <c r="E18" s="215">
        <f t="shared" si="3"/>
        <v>1.1683962905090573E-2</v>
      </c>
      <c r="F18" s="52">
        <f t="shared" si="4"/>
        <v>-2.5002968018889675E-2</v>
      </c>
      <c r="H18" s="19">
        <v>2655.8290000000006</v>
      </c>
      <c r="I18" s="140">
        <v>2771.94</v>
      </c>
      <c r="J18" s="247">
        <f t="shared" si="5"/>
        <v>1.0828712639020154E-2</v>
      </c>
      <c r="K18" s="215">
        <f t="shared" si="6"/>
        <v>1.1210464180529848E-2</v>
      </c>
      <c r="L18" s="52">
        <f t="shared" si="7"/>
        <v>4.3719305723372778E-2</v>
      </c>
      <c r="N18" s="27">
        <f t="shared" si="0"/>
        <v>5.004794057178179</v>
      </c>
      <c r="O18" s="152">
        <f t="shared" si="1"/>
        <v>5.3575549538161802</v>
      </c>
      <c r="P18" s="52">
        <f t="shared" si="8"/>
        <v>7.0484597889107964E-2</v>
      </c>
    </row>
    <row r="19" spans="1:16" ht="20.100000000000001" customHeight="1" x14ac:dyDescent="0.25">
      <c r="A19" s="8" t="s">
        <v>163</v>
      </c>
      <c r="B19" s="19">
        <v>4835.2100000000009</v>
      </c>
      <c r="C19" s="140">
        <v>4514.53</v>
      </c>
      <c r="D19" s="247">
        <f t="shared" si="2"/>
        <v>1.0807934096236777E-2</v>
      </c>
      <c r="E19" s="215">
        <f t="shared" si="3"/>
        <v>1.019495989553673E-2</v>
      </c>
      <c r="F19" s="52">
        <f t="shared" si="4"/>
        <v>-6.632183503922294E-2</v>
      </c>
      <c r="H19" s="19">
        <v>2498.1629999999996</v>
      </c>
      <c r="I19" s="140">
        <v>2523.884</v>
      </c>
      <c r="J19" s="247">
        <f t="shared" si="5"/>
        <v>1.0185855057849167E-2</v>
      </c>
      <c r="K19" s="215">
        <f t="shared" si="6"/>
        <v>1.0207259600789482E-2</v>
      </c>
      <c r="L19" s="52">
        <f t="shared" si="7"/>
        <v>1.0295965475431532E-2</v>
      </c>
      <c r="N19" s="27">
        <f t="shared" si="0"/>
        <v>5.1666070346479245</v>
      </c>
      <c r="O19" s="152">
        <f t="shared" si="1"/>
        <v>5.5905797502730081</v>
      </c>
      <c r="P19" s="52">
        <f t="shared" si="8"/>
        <v>8.2060182394726108E-2</v>
      </c>
    </row>
    <row r="20" spans="1:16" ht="20.100000000000001" customHeight="1" x14ac:dyDescent="0.25">
      <c r="A20" s="8" t="s">
        <v>156</v>
      </c>
      <c r="B20" s="19">
        <v>5396.3499999999995</v>
      </c>
      <c r="C20" s="140">
        <v>6730.87</v>
      </c>
      <c r="D20" s="247">
        <f t="shared" si="2"/>
        <v>1.206222587234625E-2</v>
      </c>
      <c r="E20" s="215">
        <f t="shared" si="3"/>
        <v>1.5200020757879849E-2</v>
      </c>
      <c r="F20" s="52">
        <f t="shared" si="4"/>
        <v>0.24730049014611738</v>
      </c>
      <c r="H20" s="19">
        <v>2066.7429999999999</v>
      </c>
      <c r="I20" s="140">
        <v>2512.8090000000002</v>
      </c>
      <c r="J20" s="247">
        <f t="shared" si="5"/>
        <v>8.426809875826502E-3</v>
      </c>
      <c r="K20" s="215">
        <f t="shared" si="6"/>
        <v>1.0162469348908356E-2</v>
      </c>
      <c r="L20" s="52">
        <f t="shared" si="7"/>
        <v>0.21583041529595129</v>
      </c>
      <c r="N20" s="27">
        <f t="shared" si="0"/>
        <v>3.8298905741844025</v>
      </c>
      <c r="O20" s="152">
        <f t="shared" si="1"/>
        <v>3.7332603363309653</v>
      </c>
      <c r="P20" s="52">
        <f t="shared" si="8"/>
        <v>-2.523054797042475E-2</v>
      </c>
    </row>
    <row r="21" spans="1:16" ht="20.100000000000001" customHeight="1" x14ac:dyDescent="0.25">
      <c r="A21" s="8" t="s">
        <v>193</v>
      </c>
      <c r="B21" s="19">
        <v>2860.21</v>
      </c>
      <c r="C21" s="140">
        <v>2263.92</v>
      </c>
      <c r="D21" s="247">
        <f t="shared" si="2"/>
        <v>6.3933027068932653E-3</v>
      </c>
      <c r="E21" s="215">
        <f t="shared" si="3"/>
        <v>5.1125086347202295E-3</v>
      </c>
      <c r="F21" s="52">
        <f t="shared" si="4"/>
        <v>-0.2084776991899196</v>
      </c>
      <c r="H21" s="19">
        <v>2589.6759999999999</v>
      </c>
      <c r="I21" s="140">
        <v>2292.779</v>
      </c>
      <c r="J21" s="247">
        <f t="shared" si="5"/>
        <v>1.055898449492311E-2</v>
      </c>
      <c r="K21" s="215">
        <f t="shared" si="6"/>
        <v>9.2726093830930844E-3</v>
      </c>
      <c r="L21" s="52">
        <f t="shared" si="7"/>
        <v>-0.1146463881968246</v>
      </c>
      <c r="N21" s="27">
        <f t="shared" si="0"/>
        <v>9.0541463738676526</v>
      </c>
      <c r="O21" s="152">
        <f t="shared" si="1"/>
        <v>10.127473585639068</v>
      </c>
      <c r="P21" s="52">
        <f t="shared" si="8"/>
        <v>0.1185453788188453</v>
      </c>
    </row>
    <row r="22" spans="1:16" ht="20.100000000000001" customHeight="1" x14ac:dyDescent="0.25">
      <c r="A22" s="8" t="s">
        <v>166</v>
      </c>
      <c r="B22" s="19">
        <v>2457.38</v>
      </c>
      <c r="C22" s="140">
        <v>3037.9400000000005</v>
      </c>
      <c r="D22" s="247">
        <f t="shared" si="2"/>
        <v>5.492874371415166E-3</v>
      </c>
      <c r="E22" s="215">
        <f t="shared" si="3"/>
        <v>6.8604431613139933E-3</v>
      </c>
      <c r="F22" s="52">
        <f t="shared" si="4"/>
        <v>0.23625161757644336</v>
      </c>
      <c r="H22" s="19">
        <v>1673.296</v>
      </c>
      <c r="I22" s="140">
        <v>2067.8009999999999</v>
      </c>
      <c r="J22" s="247">
        <f t="shared" si="5"/>
        <v>6.8225934516197633E-3</v>
      </c>
      <c r="K22" s="215">
        <f t="shared" si="6"/>
        <v>8.3627383864599523E-3</v>
      </c>
      <c r="L22" s="52">
        <f t="shared" si="7"/>
        <v>0.23576522025989416</v>
      </c>
      <c r="N22" s="27">
        <f t="shared" si="0"/>
        <v>6.8092684078164547</v>
      </c>
      <c r="O22" s="152">
        <f t="shared" si="1"/>
        <v>6.8065893335615568</v>
      </c>
      <c r="P22" s="52">
        <f t="shared" si="8"/>
        <v>-3.934452417564473E-4</v>
      </c>
    </row>
    <row r="23" spans="1:16" ht="20.100000000000001" customHeight="1" x14ac:dyDescent="0.25">
      <c r="A23" s="8" t="s">
        <v>182</v>
      </c>
      <c r="B23" s="19">
        <v>1672.2900000000002</v>
      </c>
      <c r="C23" s="140">
        <v>3600.37</v>
      </c>
      <c r="D23" s="247">
        <f t="shared" si="2"/>
        <v>3.7379969246001308E-3</v>
      </c>
      <c r="E23" s="215">
        <f t="shared" si="3"/>
        <v>8.1305535147830621E-3</v>
      </c>
      <c r="F23" s="52">
        <f t="shared" si="4"/>
        <v>1.152957919977994</v>
      </c>
      <c r="H23" s="19">
        <v>669.97100000000012</v>
      </c>
      <c r="I23" s="140">
        <v>1949.038</v>
      </c>
      <c r="J23" s="247">
        <f t="shared" si="5"/>
        <v>2.7316982514600792E-3</v>
      </c>
      <c r="K23" s="215">
        <f t="shared" si="6"/>
        <v>7.8824291598993974E-3</v>
      </c>
      <c r="L23" s="52">
        <f t="shared" si="7"/>
        <v>1.9091378582058025</v>
      </c>
      <c r="N23" s="27">
        <f t="shared" si="0"/>
        <v>4.0063087143976226</v>
      </c>
      <c r="O23" s="152">
        <f t="shared" si="1"/>
        <v>5.41343806331016</v>
      </c>
      <c r="P23" s="52">
        <f t="shared" si="8"/>
        <v>0.35122838733213035</v>
      </c>
    </row>
    <row r="24" spans="1:16" ht="20.100000000000001" customHeight="1" x14ac:dyDescent="0.25">
      <c r="A24" s="8" t="s">
        <v>185</v>
      </c>
      <c r="B24" s="19">
        <v>1384.54</v>
      </c>
      <c r="C24" s="140">
        <v>1533.7</v>
      </c>
      <c r="D24" s="247">
        <f t="shared" si="2"/>
        <v>3.0948018955957784E-3</v>
      </c>
      <c r="E24" s="215">
        <f t="shared" si="3"/>
        <v>3.4634856766451181E-3</v>
      </c>
      <c r="F24" s="52">
        <f t="shared" si="4"/>
        <v>0.10773253210452576</v>
      </c>
      <c r="H24" s="19">
        <v>1267.1420000000003</v>
      </c>
      <c r="I24" s="140">
        <v>1671.4070000000004</v>
      </c>
      <c r="J24" s="247">
        <f t="shared" si="5"/>
        <v>5.1665662927971928E-3</v>
      </c>
      <c r="K24" s="215">
        <f t="shared" si="6"/>
        <v>6.7596153973703823E-3</v>
      </c>
      <c r="L24" s="52">
        <f t="shared" si="7"/>
        <v>0.31903685616923755</v>
      </c>
      <c r="N24" s="27">
        <f t="shared" si="0"/>
        <v>9.1520793909890674</v>
      </c>
      <c r="O24" s="152">
        <f t="shared" si="1"/>
        <v>10.897874421334031</v>
      </c>
      <c r="P24" s="52">
        <f t="shared" si="8"/>
        <v>0.19075392113226575</v>
      </c>
    </row>
    <row r="25" spans="1:16" ht="20.100000000000001" customHeight="1" x14ac:dyDescent="0.25">
      <c r="A25" s="8" t="s">
        <v>171</v>
      </c>
      <c r="B25" s="19">
        <v>1757.17</v>
      </c>
      <c r="C25" s="140">
        <v>2561.48</v>
      </c>
      <c r="D25" s="247">
        <f t="shared" si="2"/>
        <v>3.9277254878039162E-3</v>
      </c>
      <c r="E25" s="215">
        <f t="shared" si="3"/>
        <v>5.7844749892501379E-3</v>
      </c>
      <c r="F25" s="52">
        <f t="shared" si="4"/>
        <v>0.45773032774290473</v>
      </c>
      <c r="H25" s="19">
        <v>995.04899999999998</v>
      </c>
      <c r="I25" s="140">
        <v>1383.1379999999999</v>
      </c>
      <c r="J25" s="247">
        <f t="shared" si="5"/>
        <v>4.0571511504484525E-3</v>
      </c>
      <c r="K25" s="215">
        <f t="shared" si="6"/>
        <v>5.593778727436269E-3</v>
      </c>
      <c r="L25" s="52">
        <f t="shared" si="7"/>
        <v>0.39001998896536749</v>
      </c>
      <c r="N25" s="27">
        <f t="shared" si="0"/>
        <v>5.6627930137664535</v>
      </c>
      <c r="O25" s="152">
        <f t="shared" si="1"/>
        <v>5.3997610756281524</v>
      </c>
      <c r="P25" s="52">
        <f t="shared" si="8"/>
        <v>-4.6449152829506742E-2</v>
      </c>
    </row>
    <row r="26" spans="1:16" ht="20.100000000000001" customHeight="1" x14ac:dyDescent="0.25">
      <c r="A26" s="8" t="s">
        <v>162</v>
      </c>
      <c r="B26" s="19">
        <v>2387.4300000000003</v>
      </c>
      <c r="C26" s="140">
        <v>2335.6799999999998</v>
      </c>
      <c r="D26" s="247">
        <f t="shared" si="2"/>
        <v>5.3365181862584177E-3</v>
      </c>
      <c r="E26" s="215">
        <f t="shared" si="3"/>
        <v>5.2745610127316088E-3</v>
      </c>
      <c r="F26" s="52">
        <f t="shared" si="4"/>
        <v>-2.1676028197685566E-2</v>
      </c>
      <c r="H26" s="19">
        <v>1483.5179999999998</v>
      </c>
      <c r="I26" s="140">
        <v>1379.6159999999998</v>
      </c>
      <c r="J26" s="247">
        <f t="shared" si="5"/>
        <v>6.0488043909505823E-3</v>
      </c>
      <c r="K26" s="215">
        <f t="shared" si="6"/>
        <v>5.5795348206980899E-3</v>
      </c>
      <c r="L26" s="52">
        <f t="shared" si="7"/>
        <v>-7.0037572850481122E-2</v>
      </c>
      <c r="N26" s="27">
        <f t="shared" si="0"/>
        <v>6.2138701448838276</v>
      </c>
      <c r="O26" s="152">
        <f t="shared" si="1"/>
        <v>5.9066995478832709</v>
      </c>
      <c r="P26" s="52">
        <f t="shared" si="8"/>
        <v>-4.9433056990008835E-2</v>
      </c>
    </row>
    <row r="27" spans="1:16" ht="20.100000000000001" customHeight="1" x14ac:dyDescent="0.25">
      <c r="A27" s="8" t="s">
        <v>197</v>
      </c>
      <c r="B27" s="19">
        <v>765.23</v>
      </c>
      <c r="C27" s="140">
        <v>914.53000000000009</v>
      </c>
      <c r="D27" s="247">
        <f t="shared" si="2"/>
        <v>1.7104852547176373E-3</v>
      </c>
      <c r="E27" s="215">
        <f t="shared" si="3"/>
        <v>2.0652419350996021E-3</v>
      </c>
      <c r="F27" s="52">
        <f t="shared" si="4"/>
        <v>0.19510473975144735</v>
      </c>
      <c r="H27" s="19">
        <v>1368.0519999999999</v>
      </c>
      <c r="I27" s="140">
        <v>1342.383</v>
      </c>
      <c r="J27" s="247">
        <f t="shared" si="5"/>
        <v>5.578010475537693E-3</v>
      </c>
      <c r="K27" s="215">
        <f t="shared" si="6"/>
        <v>5.4289546447802619E-3</v>
      </c>
      <c r="L27" s="52">
        <f t="shared" si="7"/>
        <v>-1.8763175668761036E-2</v>
      </c>
      <c r="N27" s="27">
        <f t="shared" ref="N27" si="9">(H27/B27)*10</f>
        <v>17.87765769768566</v>
      </c>
      <c r="O27" s="152">
        <f t="shared" ref="O27" si="10">(I27/C27)*10</f>
        <v>14.678392179589515</v>
      </c>
      <c r="P27" s="52">
        <f t="shared" ref="P27" si="11">(O27-N27)/N27</f>
        <v>-0.17895328192296148</v>
      </c>
    </row>
    <row r="28" spans="1:16" ht="20.100000000000001" customHeight="1" x14ac:dyDescent="0.25">
      <c r="A28" s="8" t="s">
        <v>165</v>
      </c>
      <c r="B28" s="19">
        <v>1904.0400000000002</v>
      </c>
      <c r="C28" s="140">
        <v>2102.0699999999997</v>
      </c>
      <c r="D28" s="247">
        <f t="shared" si="2"/>
        <v>4.2560175952230965E-3</v>
      </c>
      <c r="E28" s="215">
        <f t="shared" si="3"/>
        <v>4.7470100647489097E-3</v>
      </c>
      <c r="F28" s="52">
        <f t="shared" si="4"/>
        <v>0.10400516795865607</v>
      </c>
      <c r="H28" s="19">
        <v>1108.3869999999999</v>
      </c>
      <c r="I28" s="140">
        <v>1246.7879999999998</v>
      </c>
      <c r="J28" s="247">
        <f t="shared" si="5"/>
        <v>4.5192684904885169E-3</v>
      </c>
      <c r="K28" s="215">
        <f t="shared" si="6"/>
        <v>5.0423429853151385E-3</v>
      </c>
      <c r="L28" s="52">
        <f t="shared" si="7"/>
        <v>0.12486703651341981</v>
      </c>
      <c r="N28" s="27">
        <f t="shared" si="0"/>
        <v>5.8212379992016956</v>
      </c>
      <c r="O28" s="152">
        <f t="shared" si="1"/>
        <v>5.9312392070673194</v>
      </c>
      <c r="P28" s="52">
        <f t="shared" si="8"/>
        <v>1.8896531610751704E-2</v>
      </c>
    </row>
    <row r="29" spans="1:16" ht="20.100000000000001" customHeight="1" x14ac:dyDescent="0.25">
      <c r="A29" s="8" t="s">
        <v>169</v>
      </c>
      <c r="B29" s="19">
        <v>2052.48</v>
      </c>
      <c r="C29" s="140">
        <v>1841.4099999999999</v>
      </c>
      <c r="D29" s="247">
        <f t="shared" si="2"/>
        <v>4.5878190551897546E-3</v>
      </c>
      <c r="E29" s="215">
        <f t="shared" si="3"/>
        <v>4.158373319313481E-3</v>
      </c>
      <c r="F29" s="52">
        <f>(C29-B29)/B29</f>
        <v>-0.10283656844402876</v>
      </c>
      <c r="H29" s="19">
        <v>1252.6990000000001</v>
      </c>
      <c r="I29" s="140">
        <v>1114.873</v>
      </c>
      <c r="J29" s="247">
        <f t="shared" si="5"/>
        <v>5.1076772993245822E-3</v>
      </c>
      <c r="K29" s="215">
        <f t="shared" si="6"/>
        <v>4.508843565279138E-3</v>
      </c>
      <c r="L29" s="52">
        <f>(I29-H29)/H29</f>
        <v>-0.11002323782488851</v>
      </c>
      <c r="N29" s="27">
        <f t="shared" si="0"/>
        <v>6.1033432725288437</v>
      </c>
      <c r="O29" s="152">
        <f t="shared" si="1"/>
        <v>6.0544528377710574</v>
      </c>
      <c r="P29" s="52">
        <f>(O29-N29)/N29</f>
        <v>-8.0104350312135038E-3</v>
      </c>
    </row>
    <row r="30" spans="1:16" ht="20.100000000000001" customHeight="1" x14ac:dyDescent="0.25">
      <c r="A30" s="8" t="s">
        <v>203</v>
      </c>
      <c r="B30" s="19">
        <v>1083.1399999999999</v>
      </c>
      <c r="C30" s="140">
        <v>673.3900000000001</v>
      </c>
      <c r="D30" s="247">
        <f t="shared" si="2"/>
        <v>2.4210956167359638E-3</v>
      </c>
      <c r="E30" s="215">
        <f t="shared" si="3"/>
        <v>1.5206863270496554E-3</v>
      </c>
      <c r="F30" s="52">
        <f t="shared" si="4"/>
        <v>-0.3782982809239801</v>
      </c>
      <c r="H30" s="19">
        <v>1034.268</v>
      </c>
      <c r="I30" s="140">
        <v>759.07299999999998</v>
      </c>
      <c r="J30" s="247">
        <f t="shared" si="5"/>
        <v>4.2170602714760985E-3</v>
      </c>
      <c r="K30" s="215">
        <f t="shared" si="6"/>
        <v>3.0698935319333513E-3</v>
      </c>
      <c r="L30" s="52">
        <f t="shared" si="7"/>
        <v>-0.26607707093325911</v>
      </c>
      <c r="N30" s="27">
        <f t="shared" si="0"/>
        <v>9.5487933231161275</v>
      </c>
      <c r="O30" s="152">
        <f t="shared" si="1"/>
        <v>11.272412717741574</v>
      </c>
      <c r="P30" s="52">
        <f t="shared" si="8"/>
        <v>0.18050651389142905</v>
      </c>
    </row>
    <row r="31" spans="1:16" ht="20.100000000000001" customHeight="1" x14ac:dyDescent="0.25">
      <c r="A31" s="8" t="s">
        <v>189</v>
      </c>
      <c r="B31" s="19">
        <v>1763.65</v>
      </c>
      <c r="C31" s="140">
        <v>1376.3899999999999</v>
      </c>
      <c r="D31" s="247">
        <f t="shared" si="2"/>
        <v>3.9422099492737624E-3</v>
      </c>
      <c r="E31" s="215">
        <f t="shared" si="3"/>
        <v>3.1082395843239053E-3</v>
      </c>
      <c r="F31" s="52">
        <f t="shared" si="4"/>
        <v>-0.21957871459756767</v>
      </c>
      <c r="H31" s="19">
        <v>877.06599999999992</v>
      </c>
      <c r="I31" s="140">
        <v>737.17699999999991</v>
      </c>
      <c r="J31" s="247">
        <f t="shared" si="5"/>
        <v>3.5760945751608431E-3</v>
      </c>
      <c r="K31" s="215">
        <f t="shared" si="6"/>
        <v>2.9813402718711266E-3</v>
      </c>
      <c r="L31" s="52">
        <f t="shared" si="7"/>
        <v>-0.15949654872039279</v>
      </c>
      <c r="N31" s="27">
        <f t="shared" si="0"/>
        <v>4.9730161880191641</v>
      </c>
      <c r="O31" s="152">
        <f t="shared" si="1"/>
        <v>5.3558729720500731</v>
      </c>
      <c r="P31" s="52">
        <f t="shared" si="8"/>
        <v>7.6986836470244277E-2</v>
      </c>
    </row>
    <row r="32" spans="1:16" ht="20.100000000000001" customHeight="1" thickBot="1" x14ac:dyDescent="0.3">
      <c r="A32" s="8" t="s">
        <v>17</v>
      </c>
      <c r="B32" s="19">
        <f>B33-SUM(B7:B31)</f>
        <v>14511.900000000081</v>
      </c>
      <c r="C32" s="140">
        <f>C33-SUM(C7:C31)</f>
        <v>13857.660000000265</v>
      </c>
      <c r="D32" s="247">
        <f t="shared" si="2"/>
        <v>3.2437817346336419E-2</v>
      </c>
      <c r="E32" s="215">
        <f t="shared" si="3"/>
        <v>3.1294129831009265E-2</v>
      </c>
      <c r="F32" s="52">
        <f t="shared" si="4"/>
        <v>-4.5083000847567334E-2</v>
      </c>
      <c r="H32" s="19">
        <f>H33-SUM(H7:H31)</f>
        <v>10797.600000000093</v>
      </c>
      <c r="I32" s="140">
        <f>I33-SUM(I7:I31)</f>
        <v>10639.888999999937</v>
      </c>
      <c r="J32" s="247">
        <f t="shared" si="5"/>
        <v>4.4025465340985809E-2</v>
      </c>
      <c r="K32" s="215">
        <f t="shared" si="6"/>
        <v>4.303054702457948E-2</v>
      </c>
      <c r="L32" s="52">
        <f t="shared" si="7"/>
        <v>-1.4606116173978884E-2</v>
      </c>
      <c r="N32" s="27">
        <f t="shared" si="0"/>
        <v>7.4405143365100592</v>
      </c>
      <c r="O32" s="152">
        <f t="shared" si="1"/>
        <v>7.6779838731789738</v>
      </c>
      <c r="P32" s="52">
        <f t="shared" si="8"/>
        <v>3.1915742101815317E-2</v>
      </c>
    </row>
    <row r="33" spans="1:16" ht="26.25" customHeight="1" thickBot="1" x14ac:dyDescent="0.3">
      <c r="A33" s="12" t="s">
        <v>18</v>
      </c>
      <c r="B33" s="17">
        <v>447375.97</v>
      </c>
      <c r="C33" s="145">
        <v>442819.79000000027</v>
      </c>
      <c r="D33" s="243">
        <f>SUM(D7:D32)</f>
        <v>1.0000000000000004</v>
      </c>
      <c r="E33" s="244">
        <f>SUM(E7:E32)</f>
        <v>0.99999999999999978</v>
      </c>
      <c r="F33" s="57">
        <f t="shared" si="4"/>
        <v>-1.0184230503036858E-2</v>
      </c>
      <c r="G33" s="1"/>
      <c r="H33" s="17">
        <v>245258.05500000005</v>
      </c>
      <c r="I33" s="145">
        <v>247263.62399999995</v>
      </c>
      <c r="J33" s="243">
        <f>SUM(J7:J32)</f>
        <v>1.0000000000000002</v>
      </c>
      <c r="K33" s="244">
        <f>SUM(K7:K32)</f>
        <v>0.99999999999999978</v>
      </c>
      <c r="L33" s="57">
        <f t="shared" si="7"/>
        <v>8.1773827978856833E-3</v>
      </c>
      <c r="N33" s="29">
        <f t="shared" si="0"/>
        <v>5.4821463700877828</v>
      </c>
      <c r="O33" s="146">
        <f t="shared" si="1"/>
        <v>5.5838431249877019</v>
      </c>
      <c r="P33" s="57">
        <f t="shared" si="8"/>
        <v>1.8550536237924381E-2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L5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13" t="s">
        <v>155</v>
      </c>
      <c r="B39" s="314">
        <v>129495.95</v>
      </c>
      <c r="C39" s="147">
        <v>135801.03999999998</v>
      </c>
      <c r="D39" s="247">
        <f t="shared" ref="D39:D61" si="12">B39/$B$62</f>
        <v>0.40512970312418278</v>
      </c>
      <c r="E39" s="246">
        <f t="shared" ref="E39:E61" si="13">C39/$C$62</f>
        <v>0.40531901018154748</v>
      </c>
      <c r="F39" s="52">
        <f>(C39-B39)/B39</f>
        <v>4.868947638902979E-2</v>
      </c>
      <c r="H39" s="39">
        <v>54649.580999999991</v>
      </c>
      <c r="I39" s="147">
        <v>57816.694999999992</v>
      </c>
      <c r="J39" s="247">
        <f t="shared" ref="J39:J61" si="14">H39/$H$62</f>
        <v>0.37615670363775083</v>
      </c>
      <c r="K39" s="246">
        <f t="shared" ref="K39:K61" si="15">I39/$I$62</f>
        <v>0.37191103618774507</v>
      </c>
      <c r="L39" s="52">
        <f>(I39-H39)/H39</f>
        <v>5.7953125020299825E-2</v>
      </c>
      <c r="N39" s="27">
        <f t="shared" ref="N39:N62" si="16">(H39/B39)*10</f>
        <v>4.2201768472295846</v>
      </c>
      <c r="O39" s="151">
        <f t="shared" ref="O39:O62" si="17">(I39/C39)*10</f>
        <v>4.257455981191308</v>
      </c>
      <c r="P39" s="61">
        <f t="shared" si="8"/>
        <v>8.8335478135699291E-3</v>
      </c>
    </row>
    <row r="40" spans="1:16" ht="20.100000000000001" customHeight="1" x14ac:dyDescent="0.25">
      <c r="A40" s="313" t="s">
        <v>159</v>
      </c>
      <c r="B40" s="315">
        <v>56498.09</v>
      </c>
      <c r="C40" s="140">
        <v>60185.799999999996</v>
      </c>
      <c r="D40" s="247">
        <f t="shared" si="12"/>
        <v>0.17675498290705893</v>
      </c>
      <c r="E40" s="215">
        <f t="shared" si="13"/>
        <v>0.17963374126578546</v>
      </c>
      <c r="F40" s="52">
        <f t="shared" ref="F40:F62" si="18">(C40-B40)/B40</f>
        <v>6.5271410060056892E-2</v>
      </c>
      <c r="H40" s="19">
        <v>24490.286</v>
      </c>
      <c r="I40" s="140">
        <v>27494.677</v>
      </c>
      <c r="J40" s="247">
        <f t="shared" si="14"/>
        <v>0.16856826867356514</v>
      </c>
      <c r="K40" s="215">
        <f t="shared" si="15"/>
        <v>0.17686195678804131</v>
      </c>
      <c r="L40" s="52">
        <f t="shared" ref="L40:L62" si="19">(I40-H40)/H40</f>
        <v>0.12267684419855283</v>
      </c>
      <c r="N40" s="27">
        <f t="shared" si="16"/>
        <v>4.3347104300340069</v>
      </c>
      <c r="O40" s="152">
        <f t="shared" si="17"/>
        <v>4.5682996653695724</v>
      </c>
      <c r="P40" s="52">
        <f t="shared" si="8"/>
        <v>5.3888082977144328E-2</v>
      </c>
    </row>
    <row r="41" spans="1:16" ht="20.100000000000001" customHeight="1" x14ac:dyDescent="0.25">
      <c r="A41" s="313" t="s">
        <v>158</v>
      </c>
      <c r="B41" s="315">
        <v>56416.63</v>
      </c>
      <c r="C41" s="140">
        <v>57151.12</v>
      </c>
      <c r="D41" s="247">
        <f t="shared" si="12"/>
        <v>0.17650013427575814</v>
      </c>
      <c r="E41" s="215">
        <f t="shared" si="13"/>
        <v>0.17057627385745239</v>
      </c>
      <c r="F41" s="52">
        <f t="shared" si="18"/>
        <v>1.3019033572193257E-2</v>
      </c>
      <c r="H41" s="19">
        <v>23502.796000000002</v>
      </c>
      <c r="I41" s="140">
        <v>24256.783000000003</v>
      </c>
      <c r="J41" s="247">
        <f t="shared" si="14"/>
        <v>0.1617713092737256</v>
      </c>
      <c r="K41" s="215">
        <f t="shared" si="15"/>
        <v>0.15603391546526971</v>
      </c>
      <c r="L41" s="52">
        <f t="shared" si="19"/>
        <v>3.2080736266442554E-2</v>
      </c>
      <c r="N41" s="27">
        <f t="shared" si="16"/>
        <v>4.1659340517148937</v>
      </c>
      <c r="O41" s="152">
        <f t="shared" si="17"/>
        <v>4.2443232958514203</v>
      </c>
      <c r="P41" s="52">
        <f t="shared" si="8"/>
        <v>1.8816727092513121E-2</v>
      </c>
    </row>
    <row r="42" spans="1:16" ht="20.100000000000001" customHeight="1" x14ac:dyDescent="0.25">
      <c r="A42" s="313" t="s">
        <v>160</v>
      </c>
      <c r="B42" s="315">
        <v>13572.309999999996</v>
      </c>
      <c r="C42" s="140">
        <v>17699.490000000002</v>
      </c>
      <c r="D42" s="247">
        <f t="shared" si="12"/>
        <v>4.2461141997177328E-2</v>
      </c>
      <c r="E42" s="215">
        <f t="shared" si="13"/>
        <v>5.282683967308497E-2</v>
      </c>
      <c r="F42" s="52">
        <f t="shared" si="18"/>
        <v>0.30408825026837782</v>
      </c>
      <c r="H42" s="19">
        <v>11154.321</v>
      </c>
      <c r="I42" s="140">
        <v>14092.244000000001</v>
      </c>
      <c r="J42" s="247">
        <f t="shared" si="14"/>
        <v>7.6775933902902951E-2</v>
      </c>
      <c r="K42" s="215">
        <f t="shared" si="15"/>
        <v>9.0649613718849456E-2</v>
      </c>
      <c r="L42" s="52">
        <f t="shared" si="19"/>
        <v>0.26338878000731741</v>
      </c>
      <c r="N42" s="27">
        <f t="shared" si="16"/>
        <v>8.2184396023963515</v>
      </c>
      <c r="O42" s="152">
        <f t="shared" si="17"/>
        <v>7.9619491861064917</v>
      </c>
      <c r="P42" s="52">
        <f t="shared" si="8"/>
        <v>-3.1209138072277338E-2</v>
      </c>
    </row>
    <row r="43" spans="1:16" ht="20.100000000000001" customHeight="1" x14ac:dyDescent="0.25">
      <c r="A43" s="313" t="s">
        <v>157</v>
      </c>
      <c r="B43" s="315">
        <v>29164.559999999998</v>
      </c>
      <c r="C43" s="140">
        <v>27697.769999999997</v>
      </c>
      <c r="D43" s="247">
        <f t="shared" si="12"/>
        <v>9.1241691609254313E-2</v>
      </c>
      <c r="E43" s="215">
        <f t="shared" si="13"/>
        <v>8.2668238186071039E-2</v>
      </c>
      <c r="F43" s="52">
        <f t="shared" si="18"/>
        <v>-5.0293575490252589E-2</v>
      </c>
      <c r="H43" s="19">
        <v>12990.383</v>
      </c>
      <c r="I43" s="140">
        <v>12132.688999999998</v>
      </c>
      <c r="J43" s="247">
        <f t="shared" si="14"/>
        <v>8.9413670861847552E-2</v>
      </c>
      <c r="K43" s="215">
        <f t="shared" si="15"/>
        <v>7.8044601783855971E-2</v>
      </c>
      <c r="L43" s="52">
        <f t="shared" si="19"/>
        <v>-6.6025305027573186E-2</v>
      </c>
      <c r="N43" s="27">
        <f t="shared" si="16"/>
        <v>4.4541673181422938</v>
      </c>
      <c r="O43" s="152">
        <f t="shared" si="17"/>
        <v>4.3803847746587543</v>
      </c>
      <c r="P43" s="52">
        <f t="shared" si="8"/>
        <v>-1.6564834280700554E-2</v>
      </c>
    </row>
    <row r="44" spans="1:16" ht="20.100000000000001" customHeight="1" x14ac:dyDescent="0.25">
      <c r="A44" s="313" t="s">
        <v>161</v>
      </c>
      <c r="B44" s="315">
        <v>8716.5400000000009</v>
      </c>
      <c r="C44" s="140">
        <v>9294.380000000001</v>
      </c>
      <c r="D44" s="247">
        <f t="shared" si="12"/>
        <v>2.726980467319684E-2</v>
      </c>
      <c r="E44" s="215">
        <f t="shared" si="13"/>
        <v>2.7740501117304934E-2</v>
      </c>
      <c r="F44" s="52">
        <f t="shared" si="18"/>
        <v>6.6292359124147895E-2</v>
      </c>
      <c r="H44" s="19">
        <v>4207.308</v>
      </c>
      <c r="I44" s="140">
        <v>4752.7489999999998</v>
      </c>
      <c r="J44" s="247">
        <f t="shared" si="14"/>
        <v>2.8959181013093926E-2</v>
      </c>
      <c r="K44" s="215">
        <f t="shared" si="15"/>
        <v>3.0572480930123547E-2</v>
      </c>
      <c r="L44" s="52">
        <f t="shared" si="19"/>
        <v>0.12964132884970622</v>
      </c>
      <c r="N44" s="27">
        <f t="shared" si="16"/>
        <v>4.8268097203706972</v>
      </c>
      <c r="O44" s="152">
        <f t="shared" si="17"/>
        <v>5.1135729333209952</v>
      </c>
      <c r="P44" s="52">
        <f t="shared" si="8"/>
        <v>5.9410507056050811E-2</v>
      </c>
    </row>
    <row r="45" spans="1:16" ht="20.100000000000001" customHeight="1" x14ac:dyDescent="0.25">
      <c r="A45" s="313" t="s">
        <v>163</v>
      </c>
      <c r="B45" s="315">
        <v>4835.2100000000009</v>
      </c>
      <c r="C45" s="140">
        <v>4514.53</v>
      </c>
      <c r="D45" s="247">
        <f t="shared" si="12"/>
        <v>1.5127015106210505E-2</v>
      </c>
      <c r="E45" s="215">
        <f t="shared" si="13"/>
        <v>1.3474306463594841E-2</v>
      </c>
      <c r="F45" s="52">
        <f t="shared" si="18"/>
        <v>-6.632183503922294E-2</v>
      </c>
      <c r="H45" s="19">
        <v>2498.1629999999996</v>
      </c>
      <c r="I45" s="140">
        <v>2523.884</v>
      </c>
      <c r="J45" s="247">
        <f t="shared" si="14"/>
        <v>1.7195022213066822E-2</v>
      </c>
      <c r="K45" s="215">
        <f t="shared" si="15"/>
        <v>1.6235108451938856E-2</v>
      </c>
      <c r="L45" s="52">
        <f t="shared" si="19"/>
        <v>1.0295965475431532E-2</v>
      </c>
      <c r="N45" s="27">
        <f t="shared" si="16"/>
        <v>5.1666070346479245</v>
      </c>
      <c r="O45" s="152">
        <f t="shared" si="17"/>
        <v>5.5905797502730081</v>
      </c>
      <c r="P45" s="52">
        <f t="shared" si="8"/>
        <v>8.2060182394726108E-2</v>
      </c>
    </row>
    <row r="46" spans="1:16" ht="20.100000000000001" customHeight="1" x14ac:dyDescent="0.25">
      <c r="A46" s="313" t="s">
        <v>156</v>
      </c>
      <c r="B46" s="315">
        <v>5396.3499999999995</v>
      </c>
      <c r="C46" s="140">
        <v>6730.87</v>
      </c>
      <c r="D46" s="247">
        <f t="shared" si="12"/>
        <v>1.6882548631475994E-2</v>
      </c>
      <c r="E46" s="215">
        <f t="shared" si="13"/>
        <v>2.0089312762705445E-2</v>
      </c>
      <c r="F46" s="52">
        <f t="shared" si="18"/>
        <v>0.24730049014611738</v>
      </c>
      <c r="H46" s="19">
        <v>2066.7429999999999</v>
      </c>
      <c r="I46" s="140">
        <v>2512.8090000000002</v>
      </c>
      <c r="J46" s="247">
        <f t="shared" si="14"/>
        <v>1.4225529636657163E-2</v>
      </c>
      <c r="K46" s="215">
        <f t="shared" si="15"/>
        <v>1.6163867528780254E-2</v>
      </c>
      <c r="L46" s="52">
        <f t="shared" si="19"/>
        <v>0.21583041529595129</v>
      </c>
      <c r="N46" s="27">
        <f t="shared" si="16"/>
        <v>3.8298905741844025</v>
      </c>
      <c r="O46" s="152">
        <f t="shared" si="17"/>
        <v>3.7332603363309653</v>
      </c>
      <c r="P46" s="52">
        <f t="shared" si="8"/>
        <v>-2.523054797042475E-2</v>
      </c>
    </row>
    <row r="47" spans="1:16" ht="20.100000000000001" customHeight="1" x14ac:dyDescent="0.25">
      <c r="A47" s="313" t="s">
        <v>166</v>
      </c>
      <c r="B47" s="315">
        <v>2457.38</v>
      </c>
      <c r="C47" s="140">
        <v>3037.9400000000005</v>
      </c>
      <c r="D47" s="247">
        <f t="shared" si="12"/>
        <v>7.687944139282382E-3</v>
      </c>
      <c r="E47" s="215">
        <f t="shared" si="13"/>
        <v>9.0671973778030761E-3</v>
      </c>
      <c r="F47" s="52">
        <f t="shared" si="18"/>
        <v>0.23625161757644336</v>
      </c>
      <c r="H47" s="19">
        <v>1673.296</v>
      </c>
      <c r="I47" s="140">
        <v>2067.8009999999999</v>
      </c>
      <c r="J47" s="247">
        <f t="shared" si="14"/>
        <v>1.1517407746826715E-2</v>
      </c>
      <c r="K47" s="215">
        <f t="shared" si="15"/>
        <v>1.3301313963727182E-2</v>
      </c>
      <c r="L47" s="52">
        <f t="shared" si="19"/>
        <v>0.23576522025989416</v>
      </c>
      <c r="N47" s="27">
        <f t="shared" si="16"/>
        <v>6.8092684078164547</v>
      </c>
      <c r="O47" s="152">
        <f t="shared" si="17"/>
        <v>6.8065893335615568</v>
      </c>
      <c r="P47" s="52">
        <f t="shared" si="8"/>
        <v>-3.934452417564473E-4</v>
      </c>
    </row>
    <row r="48" spans="1:16" ht="20.100000000000001" customHeight="1" x14ac:dyDescent="0.25">
      <c r="A48" s="313" t="s">
        <v>171</v>
      </c>
      <c r="B48" s="315">
        <v>1757.17</v>
      </c>
      <c r="C48" s="140">
        <v>2561.48</v>
      </c>
      <c r="D48" s="247">
        <f t="shared" si="12"/>
        <v>5.4973283754335195E-3</v>
      </c>
      <c r="E48" s="215">
        <f t="shared" si="13"/>
        <v>7.6451295085798333E-3</v>
      </c>
      <c r="F48" s="52">
        <f t="shared" si="18"/>
        <v>0.45773032774290473</v>
      </c>
      <c r="H48" s="19">
        <v>995.04899999999998</v>
      </c>
      <c r="I48" s="140">
        <v>1383.1379999999999</v>
      </c>
      <c r="J48" s="247">
        <f t="shared" si="14"/>
        <v>6.8489884999857623E-3</v>
      </c>
      <c r="K48" s="215">
        <f t="shared" si="15"/>
        <v>8.8971582822339711E-3</v>
      </c>
      <c r="L48" s="52">
        <f t="shared" si="19"/>
        <v>0.39001998896536749</v>
      </c>
      <c r="N48" s="27">
        <f t="shared" si="16"/>
        <v>5.6627930137664535</v>
      </c>
      <c r="O48" s="152">
        <f t="shared" si="17"/>
        <v>5.3997610756281524</v>
      </c>
      <c r="P48" s="52">
        <f t="shared" si="8"/>
        <v>-4.6449152829506742E-2</v>
      </c>
    </row>
    <row r="49" spans="1:16" ht="20.100000000000001" customHeight="1" x14ac:dyDescent="0.25">
      <c r="A49" s="313" t="s">
        <v>162</v>
      </c>
      <c r="B49" s="315">
        <v>2387.4300000000003</v>
      </c>
      <c r="C49" s="140">
        <v>2335.6799999999998</v>
      </c>
      <c r="D49" s="247">
        <f t="shared" si="12"/>
        <v>7.4691046872876555E-3</v>
      </c>
      <c r="E49" s="215">
        <f t="shared" si="13"/>
        <v>6.9711948133890349E-3</v>
      </c>
      <c r="F49" s="52">
        <f t="shared" si="18"/>
        <v>-2.1676028197685566E-2</v>
      </c>
      <c r="H49" s="19">
        <v>1483.5179999999998</v>
      </c>
      <c r="I49" s="140">
        <v>1379.6159999999998</v>
      </c>
      <c r="J49" s="247">
        <f t="shared" si="14"/>
        <v>1.0211153140721589E-2</v>
      </c>
      <c r="K49" s="215">
        <f t="shared" si="15"/>
        <v>8.8745027037811855E-3</v>
      </c>
      <c r="L49" s="52">
        <f t="shared" si="19"/>
        <v>-7.0037572850481122E-2</v>
      </c>
      <c r="N49" s="27">
        <f t="shared" si="16"/>
        <v>6.2138701448838276</v>
      </c>
      <c r="O49" s="152">
        <f t="shared" si="17"/>
        <v>5.9066995478832709</v>
      </c>
      <c r="P49" s="52">
        <f t="shared" si="8"/>
        <v>-4.9433056990008835E-2</v>
      </c>
    </row>
    <row r="50" spans="1:16" ht="20.100000000000001" customHeight="1" x14ac:dyDescent="0.25">
      <c r="A50" s="313" t="s">
        <v>165</v>
      </c>
      <c r="B50" s="315">
        <v>1904.0400000000002</v>
      </c>
      <c r="C50" s="140">
        <v>2102.0699999999997</v>
      </c>
      <c r="D50" s="247">
        <f t="shared" si="12"/>
        <v>5.9568130118090104E-3</v>
      </c>
      <c r="E50" s="215">
        <f t="shared" si="13"/>
        <v>6.2739499766152418E-3</v>
      </c>
      <c r="F50" s="52">
        <f t="shared" si="18"/>
        <v>0.10400516795865607</v>
      </c>
      <c r="H50" s="19">
        <v>1108.3869999999999</v>
      </c>
      <c r="I50" s="140">
        <v>1246.7879999999998</v>
      </c>
      <c r="J50" s="247">
        <f t="shared" si="14"/>
        <v>7.629101498050567E-3</v>
      </c>
      <c r="K50" s="215">
        <f t="shared" si="15"/>
        <v>8.0200747722858658E-3</v>
      </c>
      <c r="L50" s="52">
        <f t="shared" si="19"/>
        <v>0.12486703651341981</v>
      </c>
      <c r="N50" s="27">
        <f t="shared" si="16"/>
        <v>5.8212379992016956</v>
      </c>
      <c r="O50" s="152">
        <f t="shared" si="17"/>
        <v>5.9312392070673194</v>
      </c>
      <c r="P50" s="52">
        <f t="shared" si="8"/>
        <v>1.8896531610751704E-2</v>
      </c>
    </row>
    <row r="51" spans="1:16" ht="20.100000000000001" customHeight="1" x14ac:dyDescent="0.25">
      <c r="A51" s="313" t="s">
        <v>169</v>
      </c>
      <c r="B51" s="315">
        <v>2052.48</v>
      </c>
      <c r="C51" s="140">
        <v>1841.4099999999999</v>
      </c>
      <c r="D51" s="247">
        <f t="shared" si="12"/>
        <v>6.4212094128683001E-3</v>
      </c>
      <c r="E51" s="215">
        <f t="shared" si="13"/>
        <v>5.4959702704662893E-3</v>
      </c>
      <c r="F51" s="52">
        <f t="shared" si="18"/>
        <v>-0.10283656844402876</v>
      </c>
      <c r="H51" s="19">
        <v>1252.6990000000001</v>
      </c>
      <c r="I51" s="140">
        <v>1114.873</v>
      </c>
      <c r="J51" s="247">
        <f t="shared" si="14"/>
        <v>8.6224105998233911E-3</v>
      </c>
      <c r="K51" s="215">
        <f t="shared" si="15"/>
        <v>7.1715197945461948E-3</v>
      </c>
      <c r="L51" s="52">
        <f t="shared" si="19"/>
        <v>-0.11002323782488851</v>
      </c>
      <c r="N51" s="27">
        <f t="shared" si="16"/>
        <v>6.1033432725288437</v>
      </c>
      <c r="O51" s="152">
        <f t="shared" si="17"/>
        <v>6.0544528377710574</v>
      </c>
      <c r="P51" s="52">
        <f t="shared" si="8"/>
        <v>-8.0104350312135038E-3</v>
      </c>
    </row>
    <row r="52" spans="1:16" ht="20.100000000000001" customHeight="1" x14ac:dyDescent="0.25">
      <c r="A52" s="313" t="s">
        <v>164</v>
      </c>
      <c r="B52" s="315">
        <v>946.7</v>
      </c>
      <c r="C52" s="140">
        <v>1071.08</v>
      </c>
      <c r="D52" s="247">
        <f t="shared" si="12"/>
        <v>2.9617628192052637E-3</v>
      </c>
      <c r="E52" s="215">
        <f t="shared" si="13"/>
        <v>3.1968023619351653E-3</v>
      </c>
      <c r="F52" s="52">
        <f t="shared" si="18"/>
        <v>0.13138269779233114</v>
      </c>
      <c r="H52" s="19">
        <v>682.82900000000018</v>
      </c>
      <c r="I52" s="140">
        <v>737.12799999999982</v>
      </c>
      <c r="J52" s="247">
        <f t="shared" si="14"/>
        <v>4.6999574578304977E-3</v>
      </c>
      <c r="K52" s="215">
        <f t="shared" si="15"/>
        <v>4.7416414633005251E-3</v>
      </c>
      <c r="L52" s="52">
        <f t="shared" si="19"/>
        <v>7.9520641331870243E-2</v>
      </c>
      <c r="N52" s="27">
        <f t="shared" si="16"/>
        <v>7.2127284250554569</v>
      </c>
      <c r="O52" s="152">
        <f t="shared" si="17"/>
        <v>6.882100309967508</v>
      </c>
      <c r="P52" s="52">
        <f t="shared" si="8"/>
        <v>-4.5839534723006954E-2</v>
      </c>
    </row>
    <row r="53" spans="1:16" ht="20.100000000000001" customHeight="1" x14ac:dyDescent="0.25">
      <c r="A53" s="313" t="s">
        <v>170</v>
      </c>
      <c r="B53" s="315">
        <v>399.46999999999997</v>
      </c>
      <c r="C53" s="140">
        <v>465.19</v>
      </c>
      <c r="D53" s="247">
        <f t="shared" si="12"/>
        <v>1.2497469033357204E-3</v>
      </c>
      <c r="E53" s="215">
        <f t="shared" si="13"/>
        <v>1.3884308275279342E-3</v>
      </c>
      <c r="F53" s="52">
        <f t="shared" si="18"/>
        <v>0.16451798633188983</v>
      </c>
      <c r="H53" s="19">
        <v>304.26700000000005</v>
      </c>
      <c r="I53" s="140">
        <v>372.15200000000004</v>
      </c>
      <c r="J53" s="247">
        <f t="shared" si="14"/>
        <v>2.0942900137834097E-3</v>
      </c>
      <c r="K53" s="215">
        <f t="shared" si="15"/>
        <v>2.3939008609769503E-3</v>
      </c>
      <c r="L53" s="52">
        <f t="shared" si="19"/>
        <v>0.2231099659180916</v>
      </c>
      <c r="N53" s="27">
        <f t="shared" si="16"/>
        <v>7.6167672165619464</v>
      </c>
      <c r="O53" s="152">
        <f t="shared" si="17"/>
        <v>8</v>
      </c>
      <c r="P53" s="52">
        <f t="shared" si="8"/>
        <v>5.0314362057008885E-2</v>
      </c>
    </row>
    <row r="54" spans="1:16" ht="20.100000000000001" customHeight="1" x14ac:dyDescent="0.25">
      <c r="A54" s="313" t="s">
        <v>168</v>
      </c>
      <c r="B54" s="315">
        <v>1423.31</v>
      </c>
      <c r="C54" s="140">
        <v>611.87000000000012</v>
      </c>
      <c r="D54" s="247">
        <f t="shared" si="12"/>
        <v>4.4528431796799868E-3</v>
      </c>
      <c r="E54" s="215">
        <f t="shared" si="13"/>
        <v>1.8262197606129049E-3</v>
      </c>
      <c r="F54" s="52">
        <f t="shared" si="18"/>
        <v>-0.57010770668371602</v>
      </c>
      <c r="H54" s="19">
        <v>796.68400000000008</v>
      </c>
      <c r="I54" s="140">
        <v>362.91700000000003</v>
      </c>
      <c r="J54" s="247">
        <f t="shared" si="14"/>
        <v>5.4836290013081344E-3</v>
      </c>
      <c r="K54" s="215">
        <f t="shared" si="15"/>
        <v>2.3344959015756247E-3</v>
      </c>
      <c r="L54" s="52">
        <f t="shared" si="19"/>
        <v>-0.54446555974514366</v>
      </c>
      <c r="N54" s="27">
        <f t="shared" si="16"/>
        <v>5.597403236118625</v>
      </c>
      <c r="O54" s="152">
        <f t="shared" si="17"/>
        <v>5.9312762514913295</v>
      </c>
      <c r="P54" s="52">
        <f t="shared" si="8"/>
        <v>5.9647840487586555E-2</v>
      </c>
    </row>
    <row r="55" spans="1:16" ht="20.100000000000001" customHeight="1" x14ac:dyDescent="0.25">
      <c r="A55" s="313" t="s">
        <v>204</v>
      </c>
      <c r="B55" s="315">
        <v>616.35</v>
      </c>
      <c r="C55" s="140">
        <v>484.69</v>
      </c>
      <c r="D55" s="247">
        <f t="shared" si="12"/>
        <v>1.9282587024581856E-3</v>
      </c>
      <c r="E55" s="215">
        <f t="shared" si="13"/>
        <v>1.4466315651551289E-3</v>
      </c>
      <c r="F55" s="52">
        <f t="shared" si="18"/>
        <v>-0.21361239555447395</v>
      </c>
      <c r="H55" s="19">
        <v>328.10499999999996</v>
      </c>
      <c r="I55" s="140">
        <v>262.947</v>
      </c>
      <c r="J55" s="247">
        <f t="shared" si="14"/>
        <v>2.2583685545011635E-3</v>
      </c>
      <c r="K55" s="215">
        <f t="shared" si="15"/>
        <v>1.6914299793936514E-3</v>
      </c>
      <c r="L55" s="52">
        <f t="shared" si="19"/>
        <v>-0.19858886636899761</v>
      </c>
      <c r="N55" s="27">
        <f t="shared" si="16"/>
        <v>5.3233552364727821</v>
      </c>
      <c r="O55" s="152">
        <f t="shared" si="17"/>
        <v>5.4250551899152031</v>
      </c>
      <c r="P55" s="52">
        <f t="shared" si="8"/>
        <v>1.9104483718393867E-2</v>
      </c>
    </row>
    <row r="56" spans="1:16" ht="20.100000000000001" customHeight="1" x14ac:dyDescent="0.25">
      <c r="A56" s="313" t="s">
        <v>172</v>
      </c>
      <c r="B56" s="315">
        <v>617.22</v>
      </c>
      <c r="C56" s="140">
        <v>371.66999999999996</v>
      </c>
      <c r="D56" s="247">
        <f t="shared" si="12"/>
        <v>1.9309805083657682E-3</v>
      </c>
      <c r="E56" s="215">
        <f t="shared" si="13"/>
        <v>1.1093060591743315E-3</v>
      </c>
      <c r="F56" s="52">
        <f t="shared" si="18"/>
        <v>-0.39783221541751734</v>
      </c>
      <c r="H56" s="19">
        <v>362.95800000000003</v>
      </c>
      <c r="I56" s="140">
        <v>252.23</v>
      </c>
      <c r="J56" s="247">
        <f t="shared" si="14"/>
        <v>2.4982640734052619E-3</v>
      </c>
      <c r="K56" s="215">
        <f t="shared" si="15"/>
        <v>1.62249192309652E-3</v>
      </c>
      <c r="L56" s="52">
        <f t="shared" si="19"/>
        <v>-0.30507111015599608</v>
      </c>
      <c r="N56" s="27">
        <f t="shared" ref="N56" si="20">(H56/B56)*10</f>
        <v>5.8805288227860411</v>
      </c>
      <c r="O56" s="152">
        <f t="shared" ref="O56" si="21">(I56/C56)*10</f>
        <v>6.7863965345602288</v>
      </c>
      <c r="P56" s="52">
        <f t="shared" ref="P56" si="22">(O56-N56)/N56</f>
        <v>0.15404528046255053</v>
      </c>
    </row>
    <row r="57" spans="1:16" ht="20.100000000000001" customHeight="1" x14ac:dyDescent="0.25">
      <c r="A57" s="313" t="s">
        <v>173</v>
      </c>
      <c r="B57" s="315">
        <v>263.54999999999995</v>
      </c>
      <c r="C57" s="140">
        <v>385.35</v>
      </c>
      <c r="D57" s="247">
        <f t="shared" si="12"/>
        <v>8.245194792453228E-4</v>
      </c>
      <c r="E57" s="215">
        <f t="shared" si="13"/>
        <v>1.1501361151097175E-3</v>
      </c>
      <c r="F57" s="52">
        <f t="shared" si="18"/>
        <v>0.46215139442231107</v>
      </c>
      <c r="H57" s="19">
        <v>153.14399999999998</v>
      </c>
      <c r="I57" s="140">
        <v>202.81299999999999</v>
      </c>
      <c r="J57" s="247">
        <f t="shared" si="14"/>
        <v>1.0541003456531481E-3</v>
      </c>
      <c r="K57" s="215">
        <f t="shared" si="15"/>
        <v>1.3046126725566923E-3</v>
      </c>
      <c r="L57" s="52">
        <f t="shared" si="19"/>
        <v>0.32432873635271392</v>
      </c>
      <c r="N57" s="27">
        <f t="shared" ref="N57:N60" si="23">(H57/B57)*10</f>
        <v>5.810813887307912</v>
      </c>
      <c r="O57" s="152">
        <f t="shared" ref="O57:O60" si="24">(I57/C57)*10</f>
        <v>5.2630855066822368</v>
      </c>
      <c r="P57" s="52">
        <f t="shared" ref="P57:P60" si="25">(O57-N57)/N57</f>
        <v>-9.426018303942478E-2</v>
      </c>
    </row>
    <row r="58" spans="1:16" ht="20.100000000000001" customHeight="1" x14ac:dyDescent="0.25">
      <c r="A58" s="313" t="s">
        <v>215</v>
      </c>
      <c r="B58" s="315">
        <v>189</v>
      </c>
      <c r="C58" s="140">
        <v>178.55</v>
      </c>
      <c r="D58" s="247">
        <f t="shared" si="12"/>
        <v>5.9128886957831922E-4</v>
      </c>
      <c r="E58" s="215">
        <f t="shared" si="13"/>
        <v>5.3290983094028818E-4</v>
      </c>
      <c r="F58" s="52">
        <f t="shared" si="18"/>
        <v>-5.5291005291005231E-2</v>
      </c>
      <c r="H58" s="19">
        <v>144.52500000000001</v>
      </c>
      <c r="I58" s="140">
        <v>130.762</v>
      </c>
      <c r="J58" s="247">
        <f t="shared" si="14"/>
        <v>9.9477519495064291E-4</v>
      </c>
      <c r="K58" s="215">
        <f t="shared" si="15"/>
        <v>8.4113820262437914E-4</v>
      </c>
      <c r="L58" s="52">
        <f t="shared" si="19"/>
        <v>-9.5229199100501677E-2</v>
      </c>
      <c r="N58" s="27">
        <f t="shared" ref="N58:N59" si="26">(H58/B58)*10</f>
        <v>7.6468253968253972</v>
      </c>
      <c r="O58" s="152">
        <f t="shared" ref="O58:O59" si="27">(I58/C58)*10</f>
        <v>7.3235508260991313</v>
      </c>
      <c r="P58" s="52">
        <f t="shared" ref="P58:P59" si="28">(O58-N58)/N58</f>
        <v>-4.227565740685988E-2</v>
      </c>
    </row>
    <row r="59" spans="1:16" ht="20.100000000000001" customHeight="1" x14ac:dyDescent="0.25">
      <c r="A59" s="313" t="s">
        <v>226</v>
      </c>
      <c r="B59" s="315">
        <v>185.31</v>
      </c>
      <c r="C59" s="140">
        <v>143.53</v>
      </c>
      <c r="D59" s="247">
        <f t="shared" si="12"/>
        <v>5.7974465831512343E-4</v>
      </c>
      <c r="E59" s="215">
        <f t="shared" si="13"/>
        <v>4.2838727546826974E-4</v>
      </c>
      <c r="F59" s="52">
        <f t="shared" ref="F59:F60" si="29">(C59-B59)/B59</f>
        <v>-0.22546003993308511</v>
      </c>
      <c r="H59" s="19">
        <v>134.94600000000003</v>
      </c>
      <c r="I59" s="140">
        <v>109.187</v>
      </c>
      <c r="J59" s="247">
        <f t="shared" si="14"/>
        <v>9.2884230034810233E-4</v>
      </c>
      <c r="K59" s="215">
        <f t="shared" si="15"/>
        <v>7.0235509498132553E-4</v>
      </c>
      <c r="L59" s="52">
        <f t="shared" ref="L59:L60" si="30">(I59-H59)/H59</f>
        <v>-0.19088376091177228</v>
      </c>
      <c r="N59" s="27">
        <f t="shared" si="26"/>
        <v>7.2821758135017012</v>
      </c>
      <c r="O59" s="152">
        <f t="shared" si="27"/>
        <v>7.6072598063122685</v>
      </c>
      <c r="P59" s="52">
        <f t="shared" si="28"/>
        <v>4.4641052500797522E-2</v>
      </c>
    </row>
    <row r="60" spans="1:16" ht="20.100000000000001" customHeight="1" x14ac:dyDescent="0.25">
      <c r="A60" s="313" t="s">
        <v>167</v>
      </c>
      <c r="B60" s="315">
        <v>89.340000000000018</v>
      </c>
      <c r="C60" s="140">
        <v>161.44000000000003</v>
      </c>
      <c r="D60" s="247">
        <f t="shared" si="12"/>
        <v>2.795013100959103E-4</v>
      </c>
      <c r="E60" s="215">
        <f t="shared" si="13"/>
        <v>4.8184241448893944E-4</v>
      </c>
      <c r="F60" s="52">
        <f t="shared" si="29"/>
        <v>0.80702932616968881</v>
      </c>
      <c r="H60" s="19">
        <v>105.86899999999999</v>
      </c>
      <c r="I60" s="140">
        <v>81.426000000000002</v>
      </c>
      <c r="J60" s="247">
        <f t="shared" si="14"/>
        <v>7.287033739092171E-4</v>
      </c>
      <c r="K60" s="215">
        <f t="shared" si="15"/>
        <v>5.237799917934316E-4</v>
      </c>
      <c r="L60" s="52">
        <f t="shared" si="30"/>
        <v>-0.23087967204753032</v>
      </c>
      <c r="N60" s="27">
        <f t="shared" si="23"/>
        <v>11.850123125139911</v>
      </c>
      <c r="O60" s="152">
        <f t="shared" si="24"/>
        <v>5.0437314172447962</v>
      </c>
      <c r="P60" s="52">
        <f t="shared" si="25"/>
        <v>-0.57437307916703639</v>
      </c>
    </row>
    <row r="61" spans="1:16" ht="20.100000000000001" customHeight="1" thickBot="1" x14ac:dyDescent="0.3">
      <c r="A61" s="8" t="s">
        <v>17</v>
      </c>
      <c r="B61" s="316">
        <f>B62-SUM(B39:B60)</f>
        <v>256.33000000007451</v>
      </c>
      <c r="C61" s="142">
        <f>C62-SUM(C39:C60)</f>
        <v>220.35000000003492</v>
      </c>
      <c r="D61" s="247">
        <f t="shared" si="12"/>
        <v>8.019316187251567E-4</v>
      </c>
      <c r="E61" s="215">
        <f t="shared" si="13"/>
        <v>6.5766833518740467E-4</v>
      </c>
      <c r="F61" s="52">
        <f t="shared" ref="F61" si="31">(C61-B61)/B61</f>
        <v>-0.14036593453762386</v>
      </c>
      <c r="H61" s="19">
        <f>H62-SUM(H39:H60)</f>
        <v>198.22400000001653</v>
      </c>
      <c r="I61" s="140">
        <f>I62-SUM(I39:I60)</f>
        <v>172.09300000002258</v>
      </c>
      <c r="J61" s="247">
        <f t="shared" si="14"/>
        <v>1.3643889862924247E-3</v>
      </c>
      <c r="K61" s="215">
        <f t="shared" si="15"/>
        <v>1.1070035385223251E-3</v>
      </c>
      <c r="L61" s="52">
        <f t="shared" ref="L61" si="32">(I61-H61)/H61</f>
        <v>-0.13182561142945237</v>
      </c>
      <c r="N61" s="27">
        <f t="shared" si="16"/>
        <v>7.7331564779760047</v>
      </c>
      <c r="O61" s="152">
        <f t="shared" si="17"/>
        <v>7.809984116178593</v>
      </c>
      <c r="P61" s="52">
        <f t="shared" ref="P61" si="33">(O61-N61)/N61</f>
        <v>9.9348355902784437E-3</v>
      </c>
    </row>
    <row r="62" spans="1:16" ht="26.25" customHeight="1" thickBot="1" x14ac:dyDescent="0.3">
      <c r="A62" s="12" t="s">
        <v>18</v>
      </c>
      <c r="B62" s="17">
        <v>319640.71999999991</v>
      </c>
      <c r="C62" s="145">
        <v>335047.3</v>
      </c>
      <c r="D62" s="253">
        <f>SUM(D39:D61)</f>
        <v>1.0000000000000004</v>
      </c>
      <c r="E62" s="254">
        <f>SUM(E39:E61)</f>
        <v>1.0000000000000002</v>
      </c>
      <c r="F62" s="57">
        <f t="shared" si="18"/>
        <v>4.8199678689248598E-2</v>
      </c>
      <c r="G62" s="1"/>
      <c r="H62" s="17">
        <v>145284.08100000001</v>
      </c>
      <c r="I62" s="145">
        <v>155458.40100000001</v>
      </c>
      <c r="J62" s="253">
        <f>SUM(J39:J61)</f>
        <v>0.99999999999999978</v>
      </c>
      <c r="K62" s="254">
        <f>SUM(K39:K61)</f>
        <v>0.99999999999999978</v>
      </c>
      <c r="L62" s="57">
        <f t="shared" si="19"/>
        <v>7.0030521788550293E-2</v>
      </c>
      <c r="M62" s="1"/>
      <c r="N62" s="29">
        <f t="shared" si="16"/>
        <v>4.5452306890060825</v>
      </c>
      <c r="O62" s="146">
        <f t="shared" si="17"/>
        <v>4.6398941582278095</v>
      </c>
      <c r="P62" s="57">
        <f t="shared" si="8"/>
        <v>2.0826988925049979E-2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jan-out</v>
      </c>
      <c r="C66" s="362"/>
      <c r="D66" s="368" t="str">
        <f>B5</f>
        <v>jan-out</v>
      </c>
      <c r="E66" s="362"/>
      <c r="F66" s="131" t="str">
        <f>F37</f>
        <v>2024/2023</v>
      </c>
      <c r="H66" s="356" t="str">
        <f>B5</f>
        <v>jan-out</v>
      </c>
      <c r="I66" s="362"/>
      <c r="J66" s="368" t="str">
        <f>B5</f>
        <v>jan-out</v>
      </c>
      <c r="K66" s="357"/>
      <c r="L66" s="131" t="str">
        <f>L37</f>
        <v>2024/2023</v>
      </c>
      <c r="N66" s="356" t="str">
        <f>B5</f>
        <v>jan-out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177</v>
      </c>
      <c r="B68" s="119">
        <v>26274.25</v>
      </c>
      <c r="C68" s="147">
        <v>25761.4</v>
      </c>
      <c r="D68" s="247">
        <f>B68/$B$96</f>
        <v>0.20569302522209021</v>
      </c>
      <c r="E68" s="246">
        <f>C68/$C$96</f>
        <v>0.23903502647104102</v>
      </c>
      <c r="F68" s="61">
        <f t="shared" ref="F68:F94" si="34">(C68-B68)/B68</f>
        <v>-1.9519110916581768E-2</v>
      </c>
      <c r="H68" s="19">
        <v>27570.75</v>
      </c>
      <c r="I68" s="147">
        <v>29053.373</v>
      </c>
      <c r="J68" s="245">
        <f>H68/$H$96</f>
        <v>0.27577927431393295</v>
      </c>
      <c r="K68" s="246">
        <f>I68/$I$96</f>
        <v>0.31646753910722486</v>
      </c>
      <c r="L68" s="61">
        <f t="shared" ref="L68:L82" si="35">(I68-H68)/H68</f>
        <v>5.3775214674972559E-2</v>
      </c>
      <c r="N68" s="41">
        <f t="shared" ref="N68:N96" si="36">(H68/B68)*10</f>
        <v>10.493448909103018</v>
      </c>
      <c r="O68" s="149">
        <f t="shared" ref="O68:O96" si="37">(I68/C68)*10</f>
        <v>11.277870379715386</v>
      </c>
      <c r="P68" s="61">
        <f t="shared" si="8"/>
        <v>7.4753446403297077E-2</v>
      </c>
    </row>
    <row r="69" spans="1:16" ht="20.100000000000001" customHeight="1" x14ac:dyDescent="0.25">
      <c r="A69" s="307" t="s">
        <v>179</v>
      </c>
      <c r="B69" s="119">
        <v>60879.12</v>
      </c>
      <c r="C69" s="140">
        <v>40836.399999999987</v>
      </c>
      <c r="D69" s="247">
        <f t="shared" ref="D69:D95" si="38">B69/$B$96</f>
        <v>0.47660391317197093</v>
      </c>
      <c r="E69" s="215">
        <f t="shared" ref="E69:E95" si="39">C69/$C$96</f>
        <v>0.37891302316574471</v>
      </c>
      <c r="F69" s="52">
        <f t="shared" si="34"/>
        <v>-0.32922157876132269</v>
      </c>
      <c r="H69" s="19">
        <v>36341.160999999993</v>
      </c>
      <c r="I69" s="140">
        <v>25225.424999999992</v>
      </c>
      <c r="J69" s="214">
        <f t="shared" ref="J69:J96" si="40">H69/$H$96</f>
        <v>0.36350621612780937</v>
      </c>
      <c r="K69" s="215">
        <f t="shared" ref="K69:K96" si="41">I69/$I$96</f>
        <v>0.27477113148562354</v>
      </c>
      <c r="L69" s="52">
        <f t="shared" si="35"/>
        <v>-0.30587179094250738</v>
      </c>
      <c r="N69" s="40">
        <f t="shared" si="36"/>
        <v>5.9693965681501293</v>
      </c>
      <c r="O69" s="143">
        <f t="shared" si="37"/>
        <v>6.1771911823765073</v>
      </c>
      <c r="P69" s="52">
        <f t="shared" si="8"/>
        <v>3.480998654622338E-2</v>
      </c>
    </row>
    <row r="70" spans="1:16" ht="20.100000000000001" customHeight="1" x14ac:dyDescent="0.25">
      <c r="A70" s="307" t="s">
        <v>180</v>
      </c>
      <c r="B70" s="119">
        <v>9124.0999999999985</v>
      </c>
      <c r="C70" s="140">
        <v>9056.869999999999</v>
      </c>
      <c r="D70" s="247">
        <f t="shared" si="38"/>
        <v>7.1429773692070112E-2</v>
      </c>
      <c r="E70" s="215">
        <f t="shared" si="39"/>
        <v>8.4036937441085383E-2</v>
      </c>
      <c r="F70" s="52">
        <f t="shared" si="34"/>
        <v>-7.3683979789787015E-3</v>
      </c>
      <c r="H70" s="19">
        <v>8865.5810000000001</v>
      </c>
      <c r="I70" s="140">
        <v>8784.3269999999993</v>
      </c>
      <c r="J70" s="214">
        <f t="shared" si="40"/>
        <v>8.8678889567798916E-2</v>
      </c>
      <c r="K70" s="215">
        <f t="shared" si="41"/>
        <v>9.5684392597140136E-2</v>
      </c>
      <c r="L70" s="52">
        <f t="shared" si="35"/>
        <v>-9.1651071712052275E-3</v>
      </c>
      <c r="N70" s="40">
        <f t="shared" si="36"/>
        <v>9.7166635613375583</v>
      </c>
      <c r="O70" s="143">
        <f t="shared" si="37"/>
        <v>9.6990759500798838</v>
      </c>
      <c r="P70" s="52">
        <f t="shared" si="8"/>
        <v>-1.8100463339757184E-3</v>
      </c>
    </row>
    <row r="71" spans="1:16" ht="20.100000000000001" customHeight="1" x14ac:dyDescent="0.25">
      <c r="A71" s="307" t="s">
        <v>184</v>
      </c>
      <c r="B71" s="119">
        <v>1887.0399999999997</v>
      </c>
      <c r="C71" s="140">
        <v>2001.93</v>
      </c>
      <c r="D71" s="247">
        <f t="shared" si="38"/>
        <v>1.477305598885194E-2</v>
      </c>
      <c r="E71" s="215">
        <f t="shared" si="39"/>
        <v>1.8575519596884141E-2</v>
      </c>
      <c r="F71" s="52">
        <f t="shared" si="34"/>
        <v>6.0883712056978304E-2</v>
      </c>
      <c r="H71" s="19">
        <v>5791.027</v>
      </c>
      <c r="I71" s="140">
        <v>6133.18</v>
      </c>
      <c r="J71" s="214">
        <f t="shared" si="40"/>
        <v>5.7925345650458988E-2</v>
      </c>
      <c r="K71" s="215">
        <f t="shared" si="41"/>
        <v>6.6806438670706139E-2</v>
      </c>
      <c r="L71" s="52">
        <f t="shared" si="35"/>
        <v>5.9083302495395076E-2</v>
      </c>
      <c r="N71" s="40">
        <f t="shared" si="36"/>
        <v>30.688416779718505</v>
      </c>
      <c r="O71" s="143">
        <f t="shared" si="37"/>
        <v>30.636335935821933</v>
      </c>
      <c r="P71" s="52">
        <f t="shared" si="8"/>
        <v>-1.6970847427682134E-3</v>
      </c>
    </row>
    <row r="72" spans="1:16" ht="20.100000000000001" customHeight="1" x14ac:dyDescent="0.25">
      <c r="A72" s="307" t="s">
        <v>183</v>
      </c>
      <c r="B72" s="119">
        <v>5209.7900000000009</v>
      </c>
      <c r="C72" s="140">
        <v>4815.76</v>
      </c>
      <c r="D72" s="247">
        <f t="shared" si="38"/>
        <v>4.0785844158131766E-2</v>
      </c>
      <c r="E72" s="215">
        <f t="shared" si="39"/>
        <v>4.4684501582917875E-2</v>
      </c>
      <c r="F72" s="52">
        <f t="shared" si="34"/>
        <v>-7.5632607072454089E-2</v>
      </c>
      <c r="H72" s="19">
        <v>3357.402</v>
      </c>
      <c r="I72" s="140">
        <v>3128.8870000000002</v>
      </c>
      <c r="J72" s="214">
        <f t="shared" si="40"/>
        <v>3.3582760249182449E-2</v>
      </c>
      <c r="K72" s="215">
        <f t="shared" si="41"/>
        <v>3.408179728510654E-2</v>
      </c>
      <c r="L72" s="52">
        <f t="shared" si="35"/>
        <v>-6.8063043984604721E-2</v>
      </c>
      <c r="N72" s="40">
        <f t="shared" si="36"/>
        <v>6.4444094675601118</v>
      </c>
      <c r="O72" s="143">
        <f t="shared" si="37"/>
        <v>6.4971821685466056</v>
      </c>
      <c r="P72" s="52">
        <f t="shared" ref="P72:P76" si="42">(O72-N72)/N72</f>
        <v>8.1889118393455862E-3</v>
      </c>
    </row>
    <row r="73" spans="1:16" ht="20.100000000000001" customHeight="1" x14ac:dyDescent="0.25">
      <c r="A73" s="307" t="s">
        <v>178</v>
      </c>
      <c r="B73" s="119">
        <v>5306.57</v>
      </c>
      <c r="C73" s="140">
        <v>5173.8900000000003</v>
      </c>
      <c r="D73" s="247">
        <f t="shared" si="38"/>
        <v>4.1543505023084855E-2</v>
      </c>
      <c r="E73" s="215">
        <f t="shared" si="39"/>
        <v>4.8007520286484993E-2</v>
      </c>
      <c r="F73" s="52">
        <f t="shared" si="34"/>
        <v>-2.5002968018889675E-2</v>
      </c>
      <c r="H73" s="19">
        <v>2655.8290000000006</v>
      </c>
      <c r="I73" s="140">
        <v>2771.94</v>
      </c>
      <c r="J73" s="214">
        <f t="shared" si="40"/>
        <v>2.6565203859956598E-2</v>
      </c>
      <c r="K73" s="215">
        <f t="shared" si="41"/>
        <v>3.0193706952816837E-2</v>
      </c>
      <c r="L73" s="52">
        <f t="shared" si="35"/>
        <v>4.3719305723372778E-2</v>
      </c>
      <c r="N73" s="40">
        <f t="shared" si="36"/>
        <v>5.004794057178179</v>
      </c>
      <c r="O73" s="143">
        <f t="shared" si="37"/>
        <v>5.3575549538161802</v>
      </c>
      <c r="P73" s="52">
        <f t="shared" si="42"/>
        <v>7.0484597889107964E-2</v>
      </c>
    </row>
    <row r="74" spans="1:16" ht="20.100000000000001" customHeight="1" x14ac:dyDescent="0.25">
      <c r="A74" s="307" t="s">
        <v>193</v>
      </c>
      <c r="B74" s="119">
        <v>2860.21</v>
      </c>
      <c r="C74" s="140">
        <v>2263.92</v>
      </c>
      <c r="D74" s="247">
        <f t="shared" si="38"/>
        <v>2.2391704717374412E-2</v>
      </c>
      <c r="E74" s="215">
        <f t="shared" si="39"/>
        <v>2.1006473915560459E-2</v>
      </c>
      <c r="F74" s="52">
        <f t="shared" si="34"/>
        <v>-0.2084776991899196</v>
      </c>
      <c r="H74" s="19">
        <v>2589.6759999999999</v>
      </c>
      <c r="I74" s="140">
        <v>2292.779</v>
      </c>
      <c r="J74" s="214">
        <f t="shared" si="40"/>
        <v>2.5903501645338216E-2</v>
      </c>
      <c r="K74" s="215">
        <f t="shared" si="41"/>
        <v>2.4974385171963473E-2</v>
      </c>
      <c r="L74" s="52">
        <f t="shared" si="35"/>
        <v>-0.1146463881968246</v>
      </c>
      <c r="N74" s="40">
        <f t="shared" si="36"/>
        <v>9.0541463738676526</v>
      </c>
      <c r="O74" s="143">
        <f t="shared" si="37"/>
        <v>10.127473585639068</v>
      </c>
      <c r="P74" s="52">
        <f t="shared" si="42"/>
        <v>0.1185453788188453</v>
      </c>
    </row>
    <row r="75" spans="1:16" ht="20.100000000000001" customHeight="1" x14ac:dyDescent="0.25">
      <c r="A75" s="307" t="s">
        <v>182</v>
      </c>
      <c r="B75" s="119">
        <v>1672.2900000000002</v>
      </c>
      <c r="C75" s="140">
        <v>3600.37</v>
      </c>
      <c r="D75" s="247">
        <f t="shared" si="38"/>
        <v>1.3091844263819112E-2</v>
      </c>
      <c r="E75" s="215">
        <f t="shared" si="39"/>
        <v>3.3407133861340685E-2</v>
      </c>
      <c r="F75" s="52">
        <f t="shared" si="34"/>
        <v>1.152957919977994</v>
      </c>
      <c r="H75" s="19">
        <v>669.97100000000012</v>
      </c>
      <c r="I75" s="140">
        <v>1949.038</v>
      </c>
      <c r="J75" s="214">
        <f t="shared" si="40"/>
        <v>6.7014541204493891E-3</v>
      </c>
      <c r="K75" s="215">
        <f t="shared" si="41"/>
        <v>2.1230142864529615E-2</v>
      </c>
      <c r="L75" s="52">
        <f t="shared" si="35"/>
        <v>1.9091378582058025</v>
      </c>
      <c r="N75" s="40">
        <f t="shared" si="36"/>
        <v>4.0063087143976226</v>
      </c>
      <c r="O75" s="143">
        <f t="shared" si="37"/>
        <v>5.41343806331016</v>
      </c>
      <c r="P75" s="52">
        <f t="shared" si="42"/>
        <v>0.35122838733213035</v>
      </c>
    </row>
    <row r="76" spans="1:16" ht="20.100000000000001" customHeight="1" x14ac:dyDescent="0.25">
      <c r="A76" s="307" t="s">
        <v>185</v>
      </c>
      <c r="B76" s="119">
        <v>1384.54</v>
      </c>
      <c r="C76" s="140">
        <v>1533.7</v>
      </c>
      <c r="D76" s="247">
        <f t="shared" si="38"/>
        <v>1.0839137982663361E-2</v>
      </c>
      <c r="E76" s="215">
        <f t="shared" si="39"/>
        <v>1.4230904380143766E-2</v>
      </c>
      <c r="F76" s="52">
        <f t="shared" si="34"/>
        <v>0.10773253210452576</v>
      </c>
      <c r="H76" s="19">
        <v>1267.1420000000003</v>
      </c>
      <c r="I76" s="140">
        <v>1671.4070000000004</v>
      </c>
      <c r="J76" s="214">
        <f t="shared" si="40"/>
        <v>1.2674718722294667E-2</v>
      </c>
      <c r="K76" s="215">
        <f t="shared" si="41"/>
        <v>1.8206012091490704E-2</v>
      </c>
      <c r="L76" s="52">
        <f t="shared" si="35"/>
        <v>0.31903685616923755</v>
      </c>
      <c r="N76" s="40">
        <f t="shared" si="36"/>
        <v>9.1520793909890674</v>
      </c>
      <c r="O76" s="143">
        <f t="shared" si="37"/>
        <v>10.897874421334031</v>
      </c>
      <c r="P76" s="52">
        <f t="shared" si="42"/>
        <v>0.19075392113226575</v>
      </c>
    </row>
    <row r="77" spans="1:16" ht="20.100000000000001" customHeight="1" x14ac:dyDescent="0.25">
      <c r="A77" s="307" t="s">
        <v>197</v>
      </c>
      <c r="B77" s="119">
        <v>765.23</v>
      </c>
      <c r="C77" s="140">
        <v>914.53000000000009</v>
      </c>
      <c r="D77" s="247">
        <f t="shared" si="38"/>
        <v>5.9907503997526134E-3</v>
      </c>
      <c r="E77" s="215">
        <f t="shared" si="39"/>
        <v>8.4857462233636823E-3</v>
      </c>
      <c r="F77" s="52">
        <f t="shared" si="34"/>
        <v>0.19510473975144735</v>
      </c>
      <c r="H77" s="19">
        <v>1368.0519999999999</v>
      </c>
      <c r="I77" s="140">
        <v>1342.383</v>
      </c>
      <c r="J77" s="214">
        <f t="shared" si="40"/>
        <v>1.3684081419030115E-2</v>
      </c>
      <c r="K77" s="215">
        <f t="shared" si="41"/>
        <v>1.4622076567473727E-2</v>
      </c>
      <c r="L77" s="52">
        <f t="shared" si="35"/>
        <v>-1.8763175668761036E-2</v>
      </c>
      <c r="N77" s="40">
        <f t="shared" ref="N77:N78" si="43">(H77/B77)*10</f>
        <v>17.87765769768566</v>
      </c>
      <c r="O77" s="143">
        <f t="shared" ref="O77:O78" si="44">(I77/C77)*10</f>
        <v>14.678392179589515</v>
      </c>
      <c r="P77" s="52">
        <f t="shared" ref="P77:P78" si="45">(O77-N77)/N77</f>
        <v>-0.17895328192296148</v>
      </c>
    </row>
    <row r="78" spans="1:16" ht="20.100000000000001" customHeight="1" x14ac:dyDescent="0.25">
      <c r="A78" s="307" t="s">
        <v>203</v>
      </c>
      <c r="B78" s="119">
        <v>1083.1399999999999</v>
      </c>
      <c r="C78" s="140">
        <v>673.3900000000001</v>
      </c>
      <c r="D78" s="247">
        <f t="shared" si="38"/>
        <v>8.479570048205173E-3</v>
      </c>
      <c r="E78" s="215">
        <f t="shared" si="39"/>
        <v>6.2482550045934743E-3</v>
      </c>
      <c r="F78" s="52">
        <f t="shared" si="34"/>
        <v>-0.3782982809239801</v>
      </c>
      <c r="H78" s="19">
        <v>1034.268</v>
      </c>
      <c r="I78" s="140">
        <v>759.07299999999998</v>
      </c>
      <c r="J78" s="214">
        <f t="shared" si="40"/>
        <v>1.0345372486643373E-2</v>
      </c>
      <c r="K78" s="215">
        <f t="shared" si="41"/>
        <v>8.268298634817324E-3</v>
      </c>
      <c r="L78" s="52">
        <f t="shared" si="35"/>
        <v>-0.26607707093325911</v>
      </c>
      <c r="N78" s="40">
        <f t="shared" si="43"/>
        <v>9.5487933231161275</v>
      </c>
      <c r="O78" s="143">
        <f t="shared" si="44"/>
        <v>11.272412717741574</v>
      </c>
      <c r="P78" s="52">
        <f t="shared" si="45"/>
        <v>0.18050651389142905</v>
      </c>
    </row>
    <row r="79" spans="1:16" ht="20.100000000000001" customHeight="1" x14ac:dyDescent="0.25">
      <c r="A79" s="307" t="s">
        <v>189</v>
      </c>
      <c r="B79" s="119">
        <v>1763.65</v>
      </c>
      <c r="C79" s="140">
        <v>1376.3899999999999</v>
      </c>
      <c r="D79" s="247">
        <f t="shared" si="38"/>
        <v>1.3807073615153218E-2</v>
      </c>
      <c r="E79" s="215">
        <f t="shared" si="39"/>
        <v>1.2771255447470872E-2</v>
      </c>
      <c r="F79" s="52">
        <f t="shared" si="34"/>
        <v>-0.21957871459756767</v>
      </c>
      <c r="H79" s="19">
        <v>877.06599999999992</v>
      </c>
      <c r="I79" s="140">
        <v>737.17699999999991</v>
      </c>
      <c r="J79" s="214">
        <f t="shared" si="40"/>
        <v>8.7729432462092579E-3</v>
      </c>
      <c r="K79" s="215">
        <f t="shared" si="41"/>
        <v>8.0297936861391857E-3</v>
      </c>
      <c r="L79" s="52">
        <f t="shared" ref="L79:L80" si="46">(I79-H79)/H79</f>
        <v>-0.15949654872039279</v>
      </c>
      <c r="N79" s="40">
        <f t="shared" ref="N79:N80" si="47">(H79/B79)*10</f>
        <v>4.9730161880191641</v>
      </c>
      <c r="O79" s="143">
        <f t="shared" ref="O79:O80" si="48">(I79/C79)*10</f>
        <v>5.3558729720500731</v>
      </c>
      <c r="P79" s="52">
        <f t="shared" ref="P79:P80" si="49">(O79-N79)/N79</f>
        <v>7.6986836470244277E-2</v>
      </c>
    </row>
    <row r="80" spans="1:16" ht="20.100000000000001" customHeight="1" x14ac:dyDescent="0.25">
      <c r="A80" s="307" t="s">
        <v>186</v>
      </c>
      <c r="B80" s="119">
        <v>839.05</v>
      </c>
      <c r="C80" s="140">
        <v>985.43999999999994</v>
      </c>
      <c r="D80" s="247">
        <f t="shared" si="38"/>
        <v>6.5686644837662268E-3</v>
      </c>
      <c r="E80" s="215">
        <f t="shared" si="39"/>
        <v>9.1437063391594641E-3</v>
      </c>
      <c r="F80" s="52">
        <f t="shared" si="34"/>
        <v>0.17447112806149812</v>
      </c>
      <c r="H80" s="19">
        <v>665.77600000000007</v>
      </c>
      <c r="I80" s="140">
        <v>692.68799999999987</v>
      </c>
      <c r="J80" s="214">
        <f t="shared" si="40"/>
        <v>6.6594931997001547E-3</v>
      </c>
      <c r="K80" s="215">
        <f t="shared" si="41"/>
        <v>7.5451916281495217E-3</v>
      </c>
      <c r="L80" s="52">
        <f t="shared" si="46"/>
        <v>4.0422003797072593E-2</v>
      </c>
      <c r="N80" s="40">
        <f t="shared" si="47"/>
        <v>7.9348787318991736</v>
      </c>
      <c r="O80" s="143">
        <f t="shared" si="48"/>
        <v>7.029225523623964</v>
      </c>
      <c r="P80" s="52">
        <f t="shared" si="49"/>
        <v>-0.11413573400112266</v>
      </c>
    </row>
    <row r="81" spans="1:16" ht="20.100000000000001" customHeight="1" x14ac:dyDescent="0.25">
      <c r="A81" s="307" t="s">
        <v>217</v>
      </c>
      <c r="B81" s="119">
        <v>939.36</v>
      </c>
      <c r="C81" s="140">
        <v>679.71</v>
      </c>
      <c r="D81" s="247">
        <f t="shared" si="38"/>
        <v>7.3539606334195144E-3</v>
      </c>
      <c r="E81" s="215">
        <f t="shared" si="39"/>
        <v>6.3068970569391137E-3</v>
      </c>
      <c r="F81" s="52">
        <f t="shared" si="34"/>
        <v>-0.27641159938681653</v>
      </c>
      <c r="H81" s="19">
        <v>804.67600000000004</v>
      </c>
      <c r="I81" s="140">
        <v>608.44299999999998</v>
      </c>
      <c r="J81" s="214">
        <f t="shared" si="40"/>
        <v>8.0488547949489342E-3</v>
      </c>
      <c r="K81" s="215">
        <f t="shared" si="41"/>
        <v>6.6275423131426847E-3</v>
      </c>
      <c r="L81" s="52">
        <f t="shared" si="35"/>
        <v>-0.24386585408288561</v>
      </c>
      <c r="N81" s="40">
        <f t="shared" ref="N81" si="50">(H81/B81)*10</f>
        <v>8.5662152955203545</v>
      </c>
      <c r="O81" s="143">
        <f t="shared" ref="O81" si="51">(I81/C81)*10</f>
        <v>8.9515087316649744</v>
      </c>
      <c r="P81" s="52">
        <f t="shared" ref="P81" si="52">(O81-N81)/N81</f>
        <v>4.4978257357844657E-2</v>
      </c>
    </row>
    <row r="82" spans="1:16" ht="20.100000000000001" customHeight="1" x14ac:dyDescent="0.25">
      <c r="A82" s="307" t="s">
        <v>200</v>
      </c>
      <c r="B82" s="119">
        <v>775.23</v>
      </c>
      <c r="C82" s="140">
        <v>687.5100000000001</v>
      </c>
      <c r="D82" s="247">
        <f t="shared" si="38"/>
        <v>6.0690373252489035E-3</v>
      </c>
      <c r="E82" s="215">
        <f t="shared" si="39"/>
        <v>6.3792717417960757E-3</v>
      </c>
      <c r="F82" s="52">
        <f t="shared" si="34"/>
        <v>-0.11315351573081525</v>
      </c>
      <c r="H82" s="19">
        <v>600.87600000000009</v>
      </c>
      <c r="I82" s="140">
        <v>574.84799999999996</v>
      </c>
      <c r="J82" s="214">
        <f t="shared" si="40"/>
        <v>6.0103242469885217E-3</v>
      </c>
      <c r="K82" s="215">
        <f t="shared" si="41"/>
        <v>6.2616045276639651E-3</v>
      </c>
      <c r="L82" s="52">
        <f t="shared" si="35"/>
        <v>-4.3316757534000577E-2</v>
      </c>
      <c r="N82" s="40">
        <f t="shared" ref="N82" si="53">(H82/B82)*10</f>
        <v>7.7509384311752649</v>
      </c>
      <c r="O82" s="143">
        <f t="shared" ref="O82" si="54">(I82/C82)*10</f>
        <v>8.3613038355805713</v>
      </c>
      <c r="P82" s="52">
        <f t="shared" ref="P82" si="55">(O82-N82)/N82</f>
        <v>7.8747291031281932E-2</v>
      </c>
    </row>
    <row r="83" spans="1:16" ht="20.100000000000001" customHeight="1" x14ac:dyDescent="0.25">
      <c r="A83" s="307" t="s">
        <v>192</v>
      </c>
      <c r="B83" s="119">
        <v>566.01</v>
      </c>
      <c r="C83" s="140">
        <v>440.15</v>
      </c>
      <c r="D83" s="247">
        <f t="shared" si="38"/>
        <v>4.4311182700155207E-3</v>
      </c>
      <c r="E83" s="215">
        <f t="shared" si="39"/>
        <v>4.0840663512553155E-3</v>
      </c>
      <c r="F83" s="52">
        <f t="shared" si="34"/>
        <v>-0.22236356248122827</v>
      </c>
      <c r="H83" s="19">
        <v>636.22799999999995</v>
      </c>
      <c r="I83" s="140">
        <v>495.02699999999999</v>
      </c>
      <c r="J83" s="214">
        <f t="shared" si="40"/>
        <v>6.3639362780557266E-3</v>
      </c>
      <c r="K83" s="215">
        <f t="shared" si="41"/>
        <v>5.3921441920575693E-3</v>
      </c>
      <c r="L83" s="52">
        <f t="shared" ref="L83:L94" si="56">(I83-H83)/H83</f>
        <v>-0.22193458948678771</v>
      </c>
      <c r="N83" s="40">
        <f t="shared" ref="N83" si="57">(H83/B83)*10</f>
        <v>11.240578788360629</v>
      </c>
      <c r="O83" s="143">
        <f t="shared" ref="O83" si="58">(I83/C83)*10</f>
        <v>11.246779506986256</v>
      </c>
      <c r="P83" s="52">
        <f t="shared" ref="P83" si="59">(O83-N83)/N83</f>
        <v>5.5163695236467973E-4</v>
      </c>
    </row>
    <row r="84" spans="1:16" ht="20.100000000000001" customHeight="1" x14ac:dyDescent="0.25">
      <c r="A84" s="307" t="s">
        <v>233</v>
      </c>
      <c r="B84" s="119">
        <v>73.849999999999994</v>
      </c>
      <c r="C84" s="140">
        <v>185.5</v>
      </c>
      <c r="D84" s="247">
        <f t="shared" si="38"/>
        <v>5.7814894479010293E-4</v>
      </c>
      <c r="E84" s="215">
        <f t="shared" si="39"/>
        <v>1.7212184667905511E-3</v>
      </c>
      <c r="F84" s="52">
        <f t="shared" si="34"/>
        <v>1.5118483412322277</v>
      </c>
      <c r="H84" s="19">
        <v>156.82599999999999</v>
      </c>
      <c r="I84" s="140">
        <v>476.46600000000001</v>
      </c>
      <c r="J84" s="214">
        <f t="shared" si="40"/>
        <v>1.5686682616017644E-3</v>
      </c>
      <c r="K84" s="215">
        <f t="shared" si="41"/>
        <v>5.1899661525793587E-3</v>
      </c>
      <c r="L84" s="52">
        <f t="shared" si="56"/>
        <v>2.0381824442375627</v>
      </c>
      <c r="N84" s="40">
        <f t="shared" ref="N84:N92" si="60">(H84/B84)*10</f>
        <v>21.235748138117806</v>
      </c>
      <c r="O84" s="143">
        <f t="shared" ref="O84:O92" si="61">(I84/C84)*10</f>
        <v>25.685498652291106</v>
      </c>
      <c r="P84" s="52">
        <f t="shared" ref="P84:P92" si="62">(O84-N84)/N84</f>
        <v>0.20954055798891649</v>
      </c>
    </row>
    <row r="85" spans="1:16" ht="20.100000000000001" customHeight="1" x14ac:dyDescent="0.25">
      <c r="A85" s="307" t="s">
        <v>188</v>
      </c>
      <c r="B85" s="119">
        <v>685.37</v>
      </c>
      <c r="C85" s="140">
        <v>528.37</v>
      </c>
      <c r="D85" s="247">
        <f t="shared" si="38"/>
        <v>5.3655510127392399E-3</v>
      </c>
      <c r="E85" s="215">
        <f t="shared" si="39"/>
        <v>4.9026425945990493E-3</v>
      </c>
      <c r="F85" s="52">
        <f t="shared" si="34"/>
        <v>-0.22907334724309497</v>
      </c>
      <c r="H85" s="19">
        <v>533.245</v>
      </c>
      <c r="I85" s="140">
        <v>474.649</v>
      </c>
      <c r="J85" s="214">
        <f t="shared" si="40"/>
        <v>5.3338381847259564E-3</v>
      </c>
      <c r="K85" s="215">
        <f t="shared" si="41"/>
        <v>5.1701742503256053E-3</v>
      </c>
      <c r="L85" s="52">
        <f t="shared" si="56"/>
        <v>-0.10988569981903254</v>
      </c>
      <c r="N85" s="40">
        <f t="shared" si="60"/>
        <v>7.7803959904868902</v>
      </c>
      <c r="O85" s="143">
        <f t="shared" si="61"/>
        <v>8.9832692999224033</v>
      </c>
      <c r="P85" s="52">
        <f t="shared" si="62"/>
        <v>0.15460309615426635</v>
      </c>
    </row>
    <row r="86" spans="1:16" ht="20.100000000000001" customHeight="1" x14ac:dyDescent="0.25">
      <c r="A86" s="307" t="s">
        <v>234</v>
      </c>
      <c r="B86" s="119">
        <v>470.28000000000003</v>
      </c>
      <c r="C86" s="140">
        <v>560.10000000000014</v>
      </c>
      <c r="D86" s="247">
        <f t="shared" si="38"/>
        <v>3.681677532239535E-3</v>
      </c>
      <c r="E86" s="215">
        <f t="shared" si="39"/>
        <v>5.1970591010748676E-3</v>
      </c>
      <c r="F86" s="52">
        <f t="shared" si="34"/>
        <v>0.19099260015310049</v>
      </c>
      <c r="H86" s="19">
        <v>412.7299999999999</v>
      </c>
      <c r="I86" s="140">
        <v>421.86700000000002</v>
      </c>
      <c r="J86" s="214">
        <f t="shared" si="40"/>
        <v>4.1283744507345475E-3</v>
      </c>
      <c r="K86" s="215">
        <f t="shared" si="41"/>
        <v>4.5952396412130064E-3</v>
      </c>
      <c r="L86" s="52">
        <f t="shared" si="56"/>
        <v>2.2137959440796929E-2</v>
      </c>
      <c r="N86" s="40">
        <f t="shared" si="60"/>
        <v>8.7762609509228522</v>
      </c>
      <c r="O86" s="143">
        <f t="shared" si="61"/>
        <v>7.53199428673451</v>
      </c>
      <c r="P86" s="52">
        <f t="shared" si="62"/>
        <v>-0.14177639784713825</v>
      </c>
    </row>
    <row r="87" spans="1:16" ht="20.100000000000001" customHeight="1" x14ac:dyDescent="0.25">
      <c r="A87" s="307" t="s">
        <v>181</v>
      </c>
      <c r="B87" s="119">
        <v>483.16999999999996</v>
      </c>
      <c r="C87" s="140">
        <v>543.81000000000017</v>
      </c>
      <c r="D87" s="247">
        <f t="shared" si="38"/>
        <v>3.782589379204252E-3</v>
      </c>
      <c r="E87" s="215">
        <f t="shared" si="39"/>
        <v>5.0459073553928303E-3</v>
      </c>
      <c r="F87" s="52">
        <f t="shared" si="34"/>
        <v>0.12550448082455495</v>
      </c>
      <c r="H87" s="19">
        <v>265.73199999999997</v>
      </c>
      <c r="I87" s="140">
        <v>312.52000000000004</v>
      </c>
      <c r="J87" s="214">
        <f t="shared" si="40"/>
        <v>2.6580117741443385E-3</v>
      </c>
      <c r="K87" s="215">
        <f t="shared" si="41"/>
        <v>3.4041636171397356E-3</v>
      </c>
      <c r="L87" s="52">
        <f t="shared" si="56"/>
        <v>0.17607213282555384</v>
      </c>
      <c r="N87" s="40">
        <f t="shared" si="60"/>
        <v>5.4997619885340567</v>
      </c>
      <c r="O87" s="143">
        <f t="shared" si="61"/>
        <v>5.7468601165848359</v>
      </c>
      <c r="P87" s="52">
        <f t="shared" si="62"/>
        <v>4.4928876661559369E-2</v>
      </c>
    </row>
    <row r="88" spans="1:16" ht="20.100000000000001" customHeight="1" x14ac:dyDescent="0.25">
      <c r="A88" s="307" t="s">
        <v>225</v>
      </c>
      <c r="B88" s="119">
        <v>252.45999999999998</v>
      </c>
      <c r="C88" s="140">
        <v>242.89000000000004</v>
      </c>
      <c r="D88" s="247">
        <f t="shared" si="38"/>
        <v>1.9764317210793415E-3</v>
      </c>
      <c r="E88" s="215">
        <f t="shared" si="39"/>
        <v>2.25372912883427E-3</v>
      </c>
      <c r="F88" s="52">
        <f t="shared" si="34"/>
        <v>-3.7906995167551048E-2</v>
      </c>
      <c r="H88" s="19">
        <v>218.11799999999999</v>
      </c>
      <c r="I88" s="140">
        <v>284.64400000000001</v>
      </c>
      <c r="J88" s="214">
        <f t="shared" si="40"/>
        <v>2.1817478216880726E-3</v>
      </c>
      <c r="K88" s="215">
        <f t="shared" si="41"/>
        <v>3.1005207623100049E-3</v>
      </c>
      <c r="L88" s="52">
        <f t="shared" si="56"/>
        <v>0.30500004584674356</v>
      </c>
      <c r="N88" s="40">
        <f t="shared" si="60"/>
        <v>8.6397052998494814</v>
      </c>
      <c r="O88" s="143">
        <f t="shared" si="61"/>
        <v>11.71904977561859</v>
      </c>
      <c r="P88" s="52">
        <f t="shared" si="62"/>
        <v>0.3564177676086655</v>
      </c>
    </row>
    <row r="89" spans="1:16" ht="20.100000000000001" customHeight="1" x14ac:dyDescent="0.25">
      <c r="A89" s="307" t="s">
        <v>196</v>
      </c>
      <c r="B89" s="119">
        <v>245.26999999999998</v>
      </c>
      <c r="C89" s="140">
        <v>352.84999999999997</v>
      </c>
      <c r="D89" s="247">
        <f t="shared" si="38"/>
        <v>1.920143421647509E-3</v>
      </c>
      <c r="E89" s="215">
        <f t="shared" si="39"/>
        <v>3.274026609202404E-3</v>
      </c>
      <c r="F89" s="52">
        <f t="shared" si="34"/>
        <v>0.43861866514453457</v>
      </c>
      <c r="H89" s="19">
        <v>198.56200000000001</v>
      </c>
      <c r="I89" s="140">
        <v>259.65199999999999</v>
      </c>
      <c r="J89" s="214">
        <f t="shared" si="40"/>
        <v>1.9861369119927152E-3</v>
      </c>
      <c r="K89" s="215">
        <f t="shared" si="41"/>
        <v>2.828292242152715E-3</v>
      </c>
      <c r="L89" s="52">
        <f t="shared" si="56"/>
        <v>0.30766209043019294</v>
      </c>
      <c r="N89" s="40">
        <f t="shared" si="60"/>
        <v>8.0956496921759697</v>
      </c>
      <c r="O89" s="143">
        <f t="shared" si="61"/>
        <v>7.3587076661470885</v>
      </c>
      <c r="P89" s="52">
        <f t="shared" si="62"/>
        <v>-9.102938665208031E-2</v>
      </c>
    </row>
    <row r="90" spans="1:16" ht="20.100000000000001" customHeight="1" x14ac:dyDescent="0.25">
      <c r="A90" s="307" t="s">
        <v>235</v>
      </c>
      <c r="B90" s="119">
        <v>169.07999999999998</v>
      </c>
      <c r="C90" s="140">
        <v>223.39999999999998</v>
      </c>
      <c r="D90" s="247">
        <f t="shared" si="38"/>
        <v>1.3236753362912742E-3</v>
      </c>
      <c r="E90" s="215">
        <f t="shared" si="39"/>
        <v>2.0728852047493754E-3</v>
      </c>
      <c r="F90" s="52">
        <f t="shared" si="34"/>
        <v>0.32126803879820204</v>
      </c>
      <c r="H90" s="19">
        <v>184.24200000000002</v>
      </c>
      <c r="I90" s="140">
        <v>215.43700000000001</v>
      </c>
      <c r="J90" s="214">
        <f t="shared" si="40"/>
        <v>1.8428996330585E-3</v>
      </c>
      <c r="K90" s="215">
        <f t="shared" si="41"/>
        <v>2.3466747638094623E-3</v>
      </c>
      <c r="L90" s="52">
        <f t="shared" si="56"/>
        <v>0.16931535697615088</v>
      </c>
      <c r="N90" s="40">
        <f t="shared" ref="N90:N91" si="63">(H90/B90)*10</f>
        <v>10.896735273243436</v>
      </c>
      <c r="O90" s="143">
        <f t="shared" ref="O90:O91" si="64">(I90/C90)*10</f>
        <v>9.6435541629364394</v>
      </c>
      <c r="P90" s="52">
        <f t="shared" ref="P90:P91" si="65">(O90-N90)/N90</f>
        <v>-0.11500518998420936</v>
      </c>
    </row>
    <row r="91" spans="1:16" ht="20.100000000000001" customHeight="1" x14ac:dyDescent="0.25">
      <c r="A91" s="307" t="s">
        <v>190</v>
      </c>
      <c r="B91" s="119">
        <v>170.75</v>
      </c>
      <c r="C91" s="140">
        <v>195</v>
      </c>
      <c r="D91" s="247">
        <f t="shared" si="38"/>
        <v>1.3367492528491547E-3</v>
      </c>
      <c r="E91" s="215">
        <f t="shared" si="39"/>
        <v>1.8093671214240296E-3</v>
      </c>
      <c r="F91" s="52">
        <f t="shared" si="34"/>
        <v>0.14202049780380674</v>
      </c>
      <c r="H91" s="19">
        <v>224.81899999999996</v>
      </c>
      <c r="I91" s="140">
        <v>208.71299999999999</v>
      </c>
      <c r="J91" s="214">
        <f t="shared" si="40"/>
        <v>2.2487752662507941E-3</v>
      </c>
      <c r="K91" s="215">
        <f t="shared" si="41"/>
        <v>2.2734327435814843E-3</v>
      </c>
      <c r="L91" s="52">
        <f t="shared" si="56"/>
        <v>-7.1639852503569398E-2</v>
      </c>
      <c r="N91" s="40">
        <f t="shared" si="63"/>
        <v>13.166559297218152</v>
      </c>
      <c r="O91" s="143">
        <f t="shared" si="64"/>
        <v>10.703230769230769</v>
      </c>
      <c r="P91" s="52">
        <f t="shared" si="65"/>
        <v>-0.18708976828197157</v>
      </c>
    </row>
    <row r="92" spans="1:16" ht="20.100000000000001" customHeight="1" x14ac:dyDescent="0.25">
      <c r="A92" s="307" t="s">
        <v>236</v>
      </c>
      <c r="B92" s="119">
        <v>365.52000000000004</v>
      </c>
      <c r="C92" s="140">
        <v>373.01000000000005</v>
      </c>
      <c r="D92" s="247">
        <f t="shared" si="38"/>
        <v>2.8615437007403991E-3</v>
      </c>
      <c r="E92" s="215">
        <f t="shared" si="39"/>
        <v>3.4610873331403966E-3</v>
      </c>
      <c r="F92" s="52">
        <f t="shared" si="34"/>
        <v>2.0491354782228081E-2</v>
      </c>
      <c r="H92" s="19">
        <v>190.36300000000003</v>
      </c>
      <c r="I92" s="140">
        <v>195.16900000000001</v>
      </c>
      <c r="J92" s="214">
        <f t="shared" si="40"/>
        <v>1.9041255677202551E-3</v>
      </c>
      <c r="K92" s="215">
        <f t="shared" si="41"/>
        <v>2.125903010986641E-3</v>
      </c>
      <c r="L92" s="52">
        <f t="shared" si="56"/>
        <v>2.5246502734249734E-2</v>
      </c>
      <c r="N92" s="40">
        <f t="shared" si="60"/>
        <v>5.2080050339242723</v>
      </c>
      <c r="O92" s="143">
        <f t="shared" si="61"/>
        <v>5.2322725932280632</v>
      </c>
      <c r="P92" s="52">
        <f t="shared" si="62"/>
        <v>4.6596651012652882E-3</v>
      </c>
    </row>
    <row r="93" spans="1:16" ht="20.100000000000001" customHeight="1" x14ac:dyDescent="0.25">
      <c r="A93" s="307" t="s">
        <v>237</v>
      </c>
      <c r="B93" s="119">
        <v>283.74999999999994</v>
      </c>
      <c r="C93" s="140">
        <v>196.28</v>
      </c>
      <c r="D93" s="247">
        <f t="shared" si="38"/>
        <v>2.2213915109572332E-3</v>
      </c>
      <c r="E93" s="215">
        <f t="shared" si="39"/>
        <v>1.8212439927851719E-3</v>
      </c>
      <c r="F93" s="52">
        <f t="shared" si="34"/>
        <v>-0.30826431718061659</v>
      </c>
      <c r="H93" s="19">
        <v>265.61</v>
      </c>
      <c r="I93" s="140">
        <v>191.376</v>
      </c>
      <c r="J93" s="214">
        <f t="shared" si="40"/>
        <v>2.6567914565444805E-3</v>
      </c>
      <c r="K93" s="215">
        <f t="shared" si="41"/>
        <v>2.0845872788741006E-3</v>
      </c>
      <c r="L93" s="52">
        <f t="shared" si="56"/>
        <v>-0.27948495915063443</v>
      </c>
      <c r="N93" s="40">
        <f t="shared" ref="N93:N94" si="66">(H93/B93)*10</f>
        <v>9.3607048458149791</v>
      </c>
      <c r="O93" s="143">
        <f t="shared" ref="O93:O94" si="67">(I93/C93)*10</f>
        <v>9.7501528428775224</v>
      </c>
      <c r="P93" s="52">
        <f t="shared" ref="P93:P94" si="68">(O93-N93)/N93</f>
        <v>4.1604559002483582E-2</v>
      </c>
    </row>
    <row r="94" spans="1:16" ht="20.100000000000001" customHeight="1" x14ac:dyDescent="0.25">
      <c r="A94" s="307" t="s">
        <v>218</v>
      </c>
      <c r="B94" s="119">
        <v>201.11</v>
      </c>
      <c r="C94" s="140">
        <v>227.45</v>
      </c>
      <c r="D94" s="247">
        <f t="shared" si="38"/>
        <v>1.574428358655892E-3</v>
      </c>
      <c r="E94" s="215">
        <f t="shared" si="39"/>
        <v>2.1104643680404898E-3</v>
      </c>
      <c r="F94" s="52">
        <f t="shared" si="34"/>
        <v>0.13097309929889103</v>
      </c>
      <c r="H94" s="19">
        <v>146.32599999999999</v>
      </c>
      <c r="I94" s="140">
        <v>170.43699999999998</v>
      </c>
      <c r="J94" s="214">
        <f t="shared" si="40"/>
        <v>1.4636409271877098E-3</v>
      </c>
      <c r="K94" s="215">
        <f t="shared" ref="K94" si="69">I94/$I$96</f>
        <v>1.8565065737055069E-3</v>
      </c>
      <c r="L94" s="52">
        <f t="shared" si="56"/>
        <v>0.16477591132129621</v>
      </c>
      <c r="N94" s="40">
        <f t="shared" si="66"/>
        <v>7.2759186514842611</v>
      </c>
      <c r="O94" s="143">
        <f t="shared" si="67"/>
        <v>7.4933831611343145</v>
      </c>
      <c r="P94" s="52">
        <f t="shared" si="68"/>
        <v>2.988825467498752E-2</v>
      </c>
    </row>
    <row r="95" spans="1:16" ht="20.100000000000001" customHeight="1" thickBot="1" x14ac:dyDescent="0.3">
      <c r="A95" s="308" t="s">
        <v>17</v>
      </c>
      <c r="B95" s="119">
        <f>B96-SUM(B68:B94)</f>
        <v>3005.0600000000122</v>
      </c>
      <c r="C95" s="142">
        <f>C96-SUM(C68:C94)</f>
        <v>3342.4700000000448</v>
      </c>
      <c r="D95" s="247">
        <f t="shared" si="38"/>
        <v>2.3525690833188274E-2</v>
      </c>
      <c r="E95" s="215">
        <f t="shared" si="39"/>
        <v>3.1014129858185933E-2</v>
      </c>
      <c r="F95" s="52">
        <f>(C95-B95)/B95</f>
        <v>0.11228062002090848</v>
      </c>
      <c r="H95" s="19">
        <f>H96-SUM(H68:H94)</f>
        <v>2081.9199999999691</v>
      </c>
      <c r="I95" s="142">
        <f>I96-SUM(I68:I94)</f>
        <v>2374.2979999999807</v>
      </c>
      <c r="J95" s="214">
        <f t="shared" si="40"/>
        <v>2.0824619815552888E-2</v>
      </c>
      <c r="K95" s="215">
        <f t="shared" si="41"/>
        <v>2.5862341187276247E-2</v>
      </c>
      <c r="L95" s="52">
        <f>(I95-H95)/H95</f>
        <v>0.14043671226560861</v>
      </c>
      <c r="N95" s="40">
        <f t="shared" si="36"/>
        <v>6.9280480256632506</v>
      </c>
      <c r="O95" s="143">
        <f t="shared" si="37"/>
        <v>7.1034235161421009</v>
      </c>
      <c r="P95" s="52">
        <f>(O95-N95)/N95</f>
        <v>2.5313838736281111E-2</v>
      </c>
    </row>
    <row r="96" spans="1:16" ht="26.25" customHeight="1" thickBot="1" x14ac:dyDescent="0.3">
      <c r="A96" s="12" t="s">
        <v>18</v>
      </c>
      <c r="B96" s="17">
        <v>127735.25</v>
      </c>
      <c r="C96" s="145">
        <v>107772.48999999999</v>
      </c>
      <c r="D96" s="243">
        <f>SUM(D68:D95)</f>
        <v>1.0000000000000002</v>
      </c>
      <c r="E96" s="244">
        <f>SUM(E68:E95)</f>
        <v>1.0000000000000004</v>
      </c>
      <c r="F96" s="57">
        <f>(C96-B96)/B96</f>
        <v>-0.15628231048203226</v>
      </c>
      <c r="G96" s="1"/>
      <c r="H96" s="17">
        <v>99973.974000000002</v>
      </c>
      <c r="I96" s="145">
        <v>91805.222999999998</v>
      </c>
      <c r="J96" s="255">
        <f t="shared" si="40"/>
        <v>1</v>
      </c>
      <c r="K96" s="244">
        <f t="shared" si="41"/>
        <v>1</v>
      </c>
      <c r="L96" s="57">
        <f>(I96-H96)/H96</f>
        <v>-8.1708775525918417E-2</v>
      </c>
      <c r="M96" s="1"/>
      <c r="N96" s="37">
        <f t="shared" si="36"/>
        <v>7.8266550541060518</v>
      </c>
      <c r="O96" s="150">
        <f t="shared" si="37"/>
        <v>8.5184283113436461</v>
      </c>
      <c r="P96" s="57">
        <f>(O96-N96)/N96</f>
        <v>8.8386833513848725E-2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47" t="s">
        <v>16</v>
      </c>
      <c r="B3" s="321"/>
      <c r="C3" s="321"/>
      <c r="D3" s="367" t="s">
        <v>1</v>
      </c>
      <c r="E3" s="359"/>
      <c r="F3" s="367" t="s">
        <v>104</v>
      </c>
      <c r="G3" s="359"/>
      <c r="H3" s="130" t="s">
        <v>0</v>
      </c>
      <c r="J3" s="361" t="s">
        <v>19</v>
      </c>
      <c r="K3" s="359"/>
      <c r="L3" s="370" t="s">
        <v>104</v>
      </c>
      <c r="M3" s="371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6"/>
      <c r="B4" s="322"/>
      <c r="C4" s="322"/>
      <c r="D4" s="368" t="s">
        <v>209</v>
      </c>
      <c r="E4" s="362"/>
      <c r="F4" s="368" t="str">
        <f>D4</f>
        <v>jan-out</v>
      </c>
      <c r="G4" s="362"/>
      <c r="H4" s="131" t="s">
        <v>149</v>
      </c>
      <c r="J4" s="356" t="str">
        <f>D4</f>
        <v>jan-out</v>
      </c>
      <c r="K4" s="362"/>
      <c r="L4" s="363" t="str">
        <f>D4</f>
        <v>jan-out</v>
      </c>
      <c r="M4" s="364"/>
      <c r="N4" s="131" t="str">
        <f>H4</f>
        <v>2024/2023</v>
      </c>
      <c r="P4" s="356" t="str">
        <f>D4</f>
        <v>jan-out</v>
      </c>
      <c r="Q4" s="357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11321.210000000008</v>
      </c>
      <c r="E6" s="147">
        <v>11568.690000000004</v>
      </c>
      <c r="F6" s="247">
        <f>D6/D8</f>
        <v>0.58667569732842362</v>
      </c>
      <c r="G6" s="246">
        <f>E6/E8</f>
        <v>0.57344836645368502</v>
      </c>
      <c r="H6" s="165">
        <f>(E6-D6)/D6</f>
        <v>2.1859854202863099E-2</v>
      </c>
      <c r="I6" s="1"/>
      <c r="J6" s="19">
        <v>5651.2279999999982</v>
      </c>
      <c r="K6" s="147">
        <v>5728.8770000000013</v>
      </c>
      <c r="L6" s="247">
        <f>J6/J8</f>
        <v>0.40413454942102955</v>
      </c>
      <c r="M6" s="246">
        <f>K6/K8</f>
        <v>0.4388409967335557</v>
      </c>
      <c r="N6" s="165">
        <f>(K6-J6)/J6</f>
        <v>1.3740199475229649E-2</v>
      </c>
      <c r="P6" s="27">
        <f t="shared" ref="P6:Q8" si="0">(J6/D6)*10</f>
        <v>4.9917173164352526</v>
      </c>
      <c r="Q6" s="152">
        <f t="shared" si="0"/>
        <v>4.952053343982767</v>
      </c>
      <c r="R6" s="165">
        <f>(Q6-P6)/P6</f>
        <v>-7.9459572604185409E-3</v>
      </c>
    </row>
    <row r="7" spans="1:18" ht="24" customHeight="1" thickBot="1" x14ac:dyDescent="0.3">
      <c r="A7" s="161" t="s">
        <v>21</v>
      </c>
      <c r="B7" s="1"/>
      <c r="C7" s="1"/>
      <c r="D7" s="117">
        <v>7976.010000000002</v>
      </c>
      <c r="E7" s="140">
        <v>8605.2100000000082</v>
      </c>
      <c r="F7" s="247">
        <f>D7/D8</f>
        <v>0.41332430267157644</v>
      </c>
      <c r="G7" s="215">
        <f>E7/E8</f>
        <v>0.42655163354631492</v>
      </c>
      <c r="H7" s="55">
        <f t="shared" ref="H7:H8" si="1">(E7-D7)/D7</f>
        <v>7.8886561075024481E-2</v>
      </c>
      <c r="J7" s="19">
        <v>8332.3029999999999</v>
      </c>
      <c r="K7" s="140">
        <v>7325.6850000000004</v>
      </c>
      <c r="L7" s="247">
        <f>J7/J8</f>
        <v>0.59586545057897045</v>
      </c>
      <c r="M7" s="215">
        <f>K7/K8</f>
        <v>0.5611590032664443</v>
      </c>
      <c r="N7" s="102">
        <f t="shared" ref="N7:N8" si="2">(K7-J7)/J7</f>
        <v>-0.12080909683673283</v>
      </c>
      <c r="P7" s="27">
        <f t="shared" si="0"/>
        <v>10.44670580904487</v>
      </c>
      <c r="Q7" s="152">
        <f t="shared" si="0"/>
        <v>8.5130810288185792</v>
      </c>
      <c r="R7" s="102">
        <f t="shared" ref="R7:R8" si="3">(Q7-P7)/P7</f>
        <v>-0.18509421204837009</v>
      </c>
    </row>
    <row r="8" spans="1:18" ht="26.25" customHeight="1" thickBot="1" x14ac:dyDescent="0.3">
      <c r="A8" s="12" t="s">
        <v>12</v>
      </c>
      <c r="B8" s="162"/>
      <c r="C8" s="162"/>
      <c r="D8" s="163">
        <v>19297.220000000008</v>
      </c>
      <c r="E8" s="145">
        <v>20173.900000000012</v>
      </c>
      <c r="F8" s="243">
        <f>SUM(F6:F7)</f>
        <v>1</v>
      </c>
      <c r="G8" s="244">
        <f>SUM(G6:G7)</f>
        <v>1</v>
      </c>
      <c r="H8" s="164">
        <f t="shared" si="1"/>
        <v>4.5430378054455697E-2</v>
      </c>
      <c r="I8" s="1"/>
      <c r="J8" s="17">
        <v>13983.530999999999</v>
      </c>
      <c r="K8" s="145">
        <v>13054.562000000002</v>
      </c>
      <c r="L8" s="243">
        <f>SUM(L6:L7)</f>
        <v>1</v>
      </c>
      <c r="M8" s="244">
        <f>SUM(M6:M7)</f>
        <v>1</v>
      </c>
      <c r="N8" s="164">
        <f t="shared" si="2"/>
        <v>-6.643307759678134E-2</v>
      </c>
      <c r="O8" s="1"/>
      <c r="P8" s="29">
        <f t="shared" si="0"/>
        <v>7.2463966312245978</v>
      </c>
      <c r="Q8" s="146">
        <f t="shared" si="0"/>
        <v>6.4710155200531352</v>
      </c>
      <c r="R8" s="164">
        <f t="shared" si="3"/>
        <v>-0.10700230067870682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23" workbookViewId="0">
      <selection activeCell="P90" sqref="P90:P92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209</v>
      </c>
      <c r="C5" s="362"/>
      <c r="D5" s="368" t="str">
        <f>B5</f>
        <v>jan-out</v>
      </c>
      <c r="E5" s="362"/>
      <c r="F5" s="131" t="s">
        <v>149</v>
      </c>
      <c r="H5" s="356" t="str">
        <f>B5</f>
        <v>jan-out</v>
      </c>
      <c r="I5" s="362"/>
      <c r="J5" s="368" t="str">
        <f>B5</f>
        <v>jan-out</v>
      </c>
      <c r="K5" s="357"/>
      <c r="L5" s="131" t="str">
        <f>F5</f>
        <v>2024/2023</v>
      </c>
      <c r="N5" s="356" t="str">
        <f>B5</f>
        <v>jan-out</v>
      </c>
      <c r="O5" s="357"/>
      <c r="P5" s="131" t="str">
        <f>L5</f>
        <v>2024/2023</v>
      </c>
    </row>
    <row r="6" spans="1:16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177</v>
      </c>
      <c r="B7" s="39">
        <v>1886.2099999999998</v>
      </c>
      <c r="C7" s="147">
        <v>1776.99</v>
      </c>
      <c r="D7" s="247">
        <f>B7/$B$33</f>
        <v>9.774516743862588E-2</v>
      </c>
      <c r="E7" s="246">
        <f t="shared" ref="E7:E32" si="0">C7/$C$33</f>
        <v>8.8083612985094595E-2</v>
      </c>
      <c r="F7" s="52">
        <f>(C7-B7)/B7</f>
        <v>-5.7904475111466812E-2</v>
      </c>
      <c r="H7" s="39">
        <v>3032.25</v>
      </c>
      <c r="I7" s="147">
        <v>2331.8189999999995</v>
      </c>
      <c r="J7" s="247">
        <f>H7/$H$33</f>
        <v>0.21684437214034147</v>
      </c>
      <c r="K7" s="246">
        <f>I7/$I$33</f>
        <v>0.17862100620457425</v>
      </c>
      <c r="L7" s="52">
        <f>(I7-H7)/H7</f>
        <v>-0.23099381647291631</v>
      </c>
      <c r="N7" s="27">
        <f t="shared" ref="N7:N33" si="1">(H7/B7)*10</f>
        <v>16.075887626510305</v>
      </c>
      <c r="O7" s="151">
        <f t="shared" ref="O7:O32" si="2">(I7/C7)*10</f>
        <v>13.12229669272196</v>
      </c>
      <c r="P7" s="61">
        <f>(O7-N7)/N7</f>
        <v>-0.18372801567222072</v>
      </c>
    </row>
    <row r="8" spans="1:16" ht="20.100000000000001" customHeight="1" x14ac:dyDescent="0.25">
      <c r="A8" s="8" t="s">
        <v>155</v>
      </c>
      <c r="B8" s="19">
        <v>5678.21</v>
      </c>
      <c r="C8" s="140">
        <v>5712.4400000000005</v>
      </c>
      <c r="D8" s="247">
        <f t="shared" ref="D8:D32" si="3">B8/$B$33</f>
        <v>0.29425015624012169</v>
      </c>
      <c r="E8" s="215">
        <f t="shared" si="0"/>
        <v>0.28315992445684773</v>
      </c>
      <c r="F8" s="52">
        <f t="shared" ref="F8:F28" si="4">(C8-B8)/B8</f>
        <v>6.0283082168501121E-3</v>
      </c>
      <c r="H8" s="19">
        <v>2068.7930000000001</v>
      </c>
      <c r="I8" s="140">
        <v>2116.8240000000001</v>
      </c>
      <c r="J8" s="247">
        <f t="shared" ref="J8:J32" si="5">H8/$H$33</f>
        <v>0.14794496468738841</v>
      </c>
      <c r="K8" s="215">
        <f t="shared" ref="K8:K32" si="6">I8/$I$33</f>
        <v>0.16215205075436462</v>
      </c>
      <c r="L8" s="52">
        <f t="shared" ref="L8:L33" si="7">(I8-H8)/H8</f>
        <v>2.3216919237449056E-2</v>
      </c>
      <c r="N8" s="27">
        <f t="shared" si="1"/>
        <v>3.6433893779905997</v>
      </c>
      <c r="O8" s="152">
        <f t="shared" si="2"/>
        <v>3.705638921371603</v>
      </c>
      <c r="P8" s="52">
        <f t="shared" ref="P8:P69" si="8">(O8-N8)/N8</f>
        <v>1.7085613675290216E-2</v>
      </c>
    </row>
    <row r="9" spans="1:16" ht="20.100000000000001" customHeight="1" x14ac:dyDescent="0.25">
      <c r="A9" s="8" t="s">
        <v>179</v>
      </c>
      <c r="B9" s="19">
        <v>1719.6199999999994</v>
      </c>
      <c r="C9" s="140">
        <v>1354.0999999999995</v>
      </c>
      <c r="D9" s="247">
        <f t="shared" si="3"/>
        <v>8.9112317732813306E-2</v>
      </c>
      <c r="E9" s="215">
        <f t="shared" si="0"/>
        <v>6.7121379604340226E-2</v>
      </c>
      <c r="F9" s="52">
        <f t="shared" si="4"/>
        <v>-0.21255858852537193</v>
      </c>
      <c r="H9" s="19">
        <v>1719.508</v>
      </c>
      <c r="I9" s="140">
        <v>1153.2529999999999</v>
      </c>
      <c r="J9" s="247">
        <f t="shared" si="5"/>
        <v>0.12296665270023721</v>
      </c>
      <c r="K9" s="215">
        <f t="shared" si="6"/>
        <v>8.834099527812575E-2</v>
      </c>
      <c r="L9" s="52">
        <f t="shared" si="7"/>
        <v>-0.32931222186811582</v>
      </c>
      <c r="N9" s="27">
        <f t="shared" si="1"/>
        <v>9.9993486933159694</v>
      </c>
      <c r="O9" s="152">
        <f t="shared" si="2"/>
        <v>8.5167491322649767</v>
      </c>
      <c r="P9" s="52">
        <f t="shared" si="8"/>
        <v>-0.14826961300409811</v>
      </c>
    </row>
    <row r="10" spans="1:16" ht="20.100000000000001" customHeight="1" x14ac:dyDescent="0.25">
      <c r="A10" s="8" t="s">
        <v>186</v>
      </c>
      <c r="B10" s="19">
        <v>1441.29</v>
      </c>
      <c r="C10" s="140">
        <v>1867.11</v>
      </c>
      <c r="D10" s="247">
        <f t="shared" si="3"/>
        <v>7.4688996653403963E-2</v>
      </c>
      <c r="E10" s="215">
        <f t="shared" si="0"/>
        <v>9.2550771045757124E-2</v>
      </c>
      <c r="F10" s="52">
        <f t="shared" si="4"/>
        <v>0.29544366505005931</v>
      </c>
      <c r="H10" s="19">
        <v>999.48299999999995</v>
      </c>
      <c r="I10" s="140">
        <v>1091.1050000000002</v>
      </c>
      <c r="J10" s="247">
        <f t="shared" si="5"/>
        <v>7.1475723835417559E-2</v>
      </c>
      <c r="K10" s="215">
        <f t="shared" si="6"/>
        <v>8.3580360643275523E-2</v>
      </c>
      <c r="L10" s="52">
        <f t="shared" si="7"/>
        <v>9.1669393076220712E-2</v>
      </c>
      <c r="N10" s="27">
        <f t="shared" si="1"/>
        <v>6.9346418833128656</v>
      </c>
      <c r="O10" s="152">
        <f t="shared" si="2"/>
        <v>5.8438174504983653</v>
      </c>
      <c r="P10" s="52">
        <f t="shared" si="8"/>
        <v>-0.15730075916961181</v>
      </c>
    </row>
    <row r="11" spans="1:16" ht="20.100000000000001" customHeight="1" x14ac:dyDescent="0.25">
      <c r="A11" s="8" t="s">
        <v>157</v>
      </c>
      <c r="B11" s="19">
        <v>2124.3199999999997</v>
      </c>
      <c r="C11" s="140">
        <v>1754.33</v>
      </c>
      <c r="D11" s="247">
        <f t="shared" si="3"/>
        <v>0.11008425047752993</v>
      </c>
      <c r="E11" s="215">
        <f t="shared" si="0"/>
        <v>8.6960379500245363E-2</v>
      </c>
      <c r="F11" s="52">
        <f t="shared" si="4"/>
        <v>-0.17416867515251933</v>
      </c>
      <c r="H11" s="19">
        <v>1007.8690000000001</v>
      </c>
      <c r="I11" s="140">
        <v>896.76800000000003</v>
      </c>
      <c r="J11" s="247">
        <f t="shared" si="5"/>
        <v>7.2075429303228244E-2</v>
      </c>
      <c r="K11" s="215">
        <f t="shared" si="6"/>
        <v>6.869384051337761E-2</v>
      </c>
      <c r="L11" s="52">
        <f t="shared" si="7"/>
        <v>-0.11023357202176086</v>
      </c>
      <c r="N11" s="27">
        <f t="shared" si="1"/>
        <v>4.7444311591473989</v>
      </c>
      <c r="O11" s="152">
        <f t="shared" si="2"/>
        <v>5.1117406645271988</v>
      </c>
      <c r="P11" s="52">
        <f t="shared" si="8"/>
        <v>7.7419082089876398E-2</v>
      </c>
    </row>
    <row r="12" spans="1:16" ht="20.100000000000001" customHeight="1" x14ac:dyDescent="0.25">
      <c r="A12" s="8" t="s">
        <v>158</v>
      </c>
      <c r="B12" s="19">
        <v>1036.56</v>
      </c>
      <c r="C12" s="140">
        <v>1124.3499999999999</v>
      </c>
      <c r="D12" s="247">
        <f t="shared" si="3"/>
        <v>5.3715509280611411E-2</v>
      </c>
      <c r="E12" s="215">
        <f t="shared" si="0"/>
        <v>5.573290241351448E-2</v>
      </c>
      <c r="F12" s="52">
        <f t="shared" si="4"/>
        <v>8.4693601914023281E-2</v>
      </c>
      <c r="H12" s="19">
        <v>734.48</v>
      </c>
      <c r="I12" s="140">
        <v>716.16699999999992</v>
      </c>
      <c r="J12" s="247">
        <f t="shared" si="5"/>
        <v>5.252464488404255E-2</v>
      </c>
      <c r="K12" s="215">
        <f t="shared" si="6"/>
        <v>5.4859519607015524E-2</v>
      </c>
      <c r="L12" s="52">
        <f t="shared" si="7"/>
        <v>-2.4933286134408154E-2</v>
      </c>
      <c r="N12" s="27">
        <f t="shared" si="1"/>
        <v>7.0857451570579606</v>
      </c>
      <c r="O12" s="152">
        <f t="shared" si="2"/>
        <v>6.3696091074843242</v>
      </c>
      <c r="P12" s="52">
        <f t="shared" si="8"/>
        <v>-0.10106714730776176</v>
      </c>
    </row>
    <row r="13" spans="1:16" ht="20.100000000000001" customHeight="1" x14ac:dyDescent="0.25">
      <c r="A13" s="8" t="s">
        <v>162</v>
      </c>
      <c r="B13" s="19">
        <v>640.9899999999999</v>
      </c>
      <c r="C13" s="140">
        <v>998.21999999999991</v>
      </c>
      <c r="D13" s="247">
        <f t="shared" si="3"/>
        <v>3.3216701680345663E-2</v>
      </c>
      <c r="E13" s="215">
        <f t="shared" si="0"/>
        <v>4.9480764750494441E-2</v>
      </c>
      <c r="F13" s="52">
        <f t="shared" si="4"/>
        <v>0.55730978642412532</v>
      </c>
      <c r="H13" s="19">
        <v>375.85200000000009</v>
      </c>
      <c r="I13" s="140">
        <v>570.75799999999992</v>
      </c>
      <c r="J13" s="247">
        <f t="shared" si="5"/>
        <v>2.6878189779105166E-2</v>
      </c>
      <c r="K13" s="215">
        <f t="shared" si="6"/>
        <v>4.3720961300731491E-2</v>
      </c>
      <c r="L13" s="52">
        <f t="shared" si="7"/>
        <v>0.51857113970392543</v>
      </c>
      <c r="N13" s="27">
        <f t="shared" si="1"/>
        <v>5.863617217117274</v>
      </c>
      <c r="O13" s="152">
        <f t="shared" si="2"/>
        <v>5.7177576085432067</v>
      </c>
      <c r="P13" s="52">
        <f t="shared" si="8"/>
        <v>-2.4875363307868888E-2</v>
      </c>
    </row>
    <row r="14" spans="1:16" ht="20.100000000000001" customHeight="1" x14ac:dyDescent="0.25">
      <c r="A14" s="8" t="s">
        <v>184</v>
      </c>
      <c r="B14" s="19">
        <v>208.78</v>
      </c>
      <c r="C14" s="140">
        <v>186.67999999999998</v>
      </c>
      <c r="D14" s="247">
        <f t="shared" si="3"/>
        <v>1.081917498997265E-2</v>
      </c>
      <c r="E14" s="215">
        <f t="shared" si="0"/>
        <v>9.2535404656511611E-3</v>
      </c>
      <c r="F14" s="52">
        <f t="shared" si="4"/>
        <v>-0.10585305105853061</v>
      </c>
      <c r="H14" s="19">
        <v>497.33999999999992</v>
      </c>
      <c r="I14" s="140">
        <v>465.65100000000001</v>
      </c>
      <c r="J14" s="247">
        <f t="shared" si="5"/>
        <v>3.5566124178506853E-2</v>
      </c>
      <c r="K14" s="215">
        <f t="shared" si="6"/>
        <v>3.5669599638808253E-2</v>
      </c>
      <c r="L14" s="52">
        <f t="shared" si="7"/>
        <v>-6.3716974303293344E-2</v>
      </c>
      <c r="N14" s="27">
        <f t="shared" si="1"/>
        <v>23.821247245904775</v>
      </c>
      <c r="O14" s="152">
        <f t="shared" si="2"/>
        <v>24.94380758517249</v>
      </c>
      <c r="P14" s="52">
        <f t="shared" si="8"/>
        <v>4.7124330967208236E-2</v>
      </c>
    </row>
    <row r="15" spans="1:16" ht="20.100000000000001" customHeight="1" x14ac:dyDescent="0.25">
      <c r="A15" s="8" t="s">
        <v>159</v>
      </c>
      <c r="B15" s="19">
        <v>450.93</v>
      </c>
      <c r="C15" s="140">
        <v>591.28</v>
      </c>
      <c r="D15" s="247">
        <f t="shared" si="3"/>
        <v>2.336761460977281E-2</v>
      </c>
      <c r="E15" s="215">
        <f t="shared" si="0"/>
        <v>2.9309156880920395E-2</v>
      </c>
      <c r="F15" s="52">
        <f t="shared" si="4"/>
        <v>0.31124564788326342</v>
      </c>
      <c r="H15" s="19">
        <v>289.92900000000003</v>
      </c>
      <c r="I15" s="140">
        <v>381.404</v>
      </c>
      <c r="J15" s="247">
        <f t="shared" si="5"/>
        <v>2.0733604409358421E-2</v>
      </c>
      <c r="K15" s="215">
        <f t="shared" si="6"/>
        <v>2.9216146815189966E-2</v>
      </c>
      <c r="L15" s="52">
        <f t="shared" si="7"/>
        <v>0.31550827961328448</v>
      </c>
      <c r="N15" s="27">
        <f t="shared" si="1"/>
        <v>6.4295788703346428</v>
      </c>
      <c r="O15" s="152">
        <f t="shared" si="2"/>
        <v>6.4504803138952784</v>
      </c>
      <c r="P15" s="52">
        <f t="shared" si="8"/>
        <v>3.2508262177282769E-3</v>
      </c>
    </row>
    <row r="16" spans="1:16" ht="20.100000000000001" customHeight="1" x14ac:dyDescent="0.25">
      <c r="A16" s="8" t="s">
        <v>189</v>
      </c>
      <c r="B16" s="19">
        <v>550.16</v>
      </c>
      <c r="C16" s="140">
        <v>850.63</v>
      </c>
      <c r="D16" s="247">
        <f t="shared" si="3"/>
        <v>2.8509806075693808E-2</v>
      </c>
      <c r="E16" s="215">
        <f t="shared" si="0"/>
        <v>4.2164876399704565E-2</v>
      </c>
      <c r="F16" s="52">
        <f t="shared" si="4"/>
        <v>0.5461502108477535</v>
      </c>
      <c r="H16" s="19">
        <v>304.18599999999998</v>
      </c>
      <c r="I16" s="140">
        <v>369.15800000000002</v>
      </c>
      <c r="J16" s="247">
        <f t="shared" si="5"/>
        <v>2.1753160914793276E-2</v>
      </c>
      <c r="K16" s="215">
        <f t="shared" si="6"/>
        <v>2.8278083937247376E-2</v>
      </c>
      <c r="L16" s="52">
        <f t="shared" si="7"/>
        <v>0.21359299902033638</v>
      </c>
      <c r="N16" s="27">
        <f t="shared" si="1"/>
        <v>5.5290460956812559</v>
      </c>
      <c r="O16" s="152">
        <f t="shared" si="2"/>
        <v>4.3398187225938418</v>
      </c>
      <c r="P16" s="52">
        <f t="shared" si="8"/>
        <v>-0.21508725962988823</v>
      </c>
    </row>
    <row r="17" spans="1:16" ht="20.100000000000001" customHeight="1" x14ac:dyDescent="0.25">
      <c r="A17" s="8" t="s">
        <v>180</v>
      </c>
      <c r="B17" s="19">
        <v>232.82</v>
      </c>
      <c r="C17" s="140">
        <v>384.68999999999994</v>
      </c>
      <c r="D17" s="247">
        <f t="shared" si="3"/>
        <v>1.2064950288176226E-2</v>
      </c>
      <c r="E17" s="215">
        <f t="shared" si="0"/>
        <v>1.9068697673726941E-2</v>
      </c>
      <c r="F17" s="52">
        <f t="shared" si="4"/>
        <v>0.65230650287775949</v>
      </c>
      <c r="H17" s="19">
        <v>208.00699999999998</v>
      </c>
      <c r="I17" s="140">
        <v>310.34800000000001</v>
      </c>
      <c r="J17" s="247">
        <f t="shared" si="5"/>
        <v>1.4875141335904363E-2</v>
      </c>
      <c r="K17" s="215">
        <f t="shared" si="6"/>
        <v>2.3773145357155603E-2</v>
      </c>
      <c r="L17" s="52">
        <f t="shared" si="7"/>
        <v>0.49200748051748283</v>
      </c>
      <c r="N17" s="27">
        <f t="shared" si="1"/>
        <v>8.9342410445837981</v>
      </c>
      <c r="O17" s="152">
        <f t="shared" si="2"/>
        <v>8.0674829083157888</v>
      </c>
      <c r="P17" s="52">
        <f t="shared" si="8"/>
        <v>-9.7015306833865167E-2</v>
      </c>
    </row>
    <row r="18" spans="1:16" ht="20.100000000000001" customHeight="1" x14ac:dyDescent="0.25">
      <c r="A18" s="8" t="s">
        <v>182</v>
      </c>
      <c r="B18" s="19">
        <v>203.4</v>
      </c>
      <c r="C18" s="140">
        <v>494.83</v>
      </c>
      <c r="D18" s="247">
        <f t="shared" si="3"/>
        <v>1.0540378355016942E-2</v>
      </c>
      <c r="E18" s="215">
        <f t="shared" si="0"/>
        <v>2.4528227065664047E-2</v>
      </c>
      <c r="F18" s="52">
        <f t="shared" si="4"/>
        <v>1.4327925270403143</v>
      </c>
      <c r="H18" s="19">
        <v>123.304</v>
      </c>
      <c r="I18" s="140">
        <v>303.87299999999993</v>
      </c>
      <c r="J18" s="247">
        <f t="shared" si="5"/>
        <v>8.8178014551546433E-3</v>
      </c>
      <c r="K18" s="215">
        <f t="shared" si="6"/>
        <v>2.3277150164057583E-2</v>
      </c>
      <c r="L18" s="52">
        <f t="shared" ref="L18:L19" si="9">(I18-H18)/H18</f>
        <v>1.4644212677609805</v>
      </c>
      <c r="N18" s="27">
        <f t="shared" ref="N18:N19" si="10">(H18/B18)*10</f>
        <v>6.0621435594886917</v>
      </c>
      <c r="O18" s="152">
        <f t="shared" ref="O18:O19" si="11">(I18/C18)*10</f>
        <v>6.1409575005557446</v>
      </c>
      <c r="P18" s="52">
        <f t="shared" ref="P18:P19" si="12">(O18-N18)/N18</f>
        <v>1.3001002086743801E-2</v>
      </c>
    </row>
    <row r="19" spans="1:16" ht="20.100000000000001" customHeight="1" x14ac:dyDescent="0.25">
      <c r="A19" s="8" t="s">
        <v>183</v>
      </c>
      <c r="B19" s="19">
        <v>633.42999999999995</v>
      </c>
      <c r="C19" s="140">
        <v>591.79000000000008</v>
      </c>
      <c r="D19" s="247">
        <f t="shared" si="3"/>
        <v>3.2824935405203447E-2</v>
      </c>
      <c r="E19" s="215">
        <f t="shared" si="0"/>
        <v>2.9334437069679142E-2</v>
      </c>
      <c r="F19" s="52">
        <f t="shared" si="4"/>
        <v>-6.5737334827841873E-2</v>
      </c>
      <c r="H19" s="19">
        <v>284.41299999999995</v>
      </c>
      <c r="I19" s="140">
        <v>300.86899999999997</v>
      </c>
      <c r="J19" s="247">
        <f t="shared" si="5"/>
        <v>2.0339140378778441E-2</v>
      </c>
      <c r="K19" s="215">
        <f t="shared" si="6"/>
        <v>2.3047039035089797E-2</v>
      </c>
      <c r="L19" s="52">
        <f t="shared" si="9"/>
        <v>5.7859521189256538E-2</v>
      </c>
      <c r="N19" s="27">
        <f t="shared" si="10"/>
        <v>4.4900462560977532</v>
      </c>
      <c r="O19" s="152">
        <f t="shared" si="11"/>
        <v>5.084050085334324</v>
      </c>
      <c r="P19" s="52">
        <f t="shared" si="12"/>
        <v>0.13229347658275856</v>
      </c>
    </row>
    <row r="20" spans="1:16" ht="20.100000000000001" customHeight="1" x14ac:dyDescent="0.25">
      <c r="A20" s="8" t="s">
        <v>188</v>
      </c>
      <c r="B20" s="19">
        <v>209.18</v>
      </c>
      <c r="C20" s="140">
        <v>332.82</v>
      </c>
      <c r="D20" s="247">
        <f t="shared" si="3"/>
        <v>1.0839903364318801E-2</v>
      </c>
      <c r="E20" s="215">
        <f t="shared" si="0"/>
        <v>1.6497553769970107E-2</v>
      </c>
      <c r="F20" s="52">
        <f t="shared" si="4"/>
        <v>0.59106989195907822</v>
      </c>
      <c r="H20" s="19">
        <v>236.32500000000002</v>
      </c>
      <c r="I20" s="140">
        <v>297.19099999999997</v>
      </c>
      <c r="J20" s="247">
        <f t="shared" si="5"/>
        <v>1.690023785837784E-2</v>
      </c>
      <c r="K20" s="215">
        <f t="shared" si="6"/>
        <v>2.276529844509528E-2</v>
      </c>
      <c r="L20" s="52">
        <f t="shared" si="7"/>
        <v>0.25755209986247735</v>
      </c>
      <c r="N20" s="27">
        <f t="shared" ref="N20" si="13">(H20/B20)*10</f>
        <v>11.297686203269912</v>
      </c>
      <c r="O20" s="152">
        <f t="shared" ref="O20" si="14">(I20/C20)*10</f>
        <v>8.9294814013580908</v>
      </c>
      <c r="P20" s="52">
        <f t="shared" ref="P20" si="15">(O20-N20)/N20</f>
        <v>-0.20961856784678501</v>
      </c>
    </row>
    <row r="21" spans="1:16" ht="20.100000000000001" customHeight="1" x14ac:dyDescent="0.25">
      <c r="A21" s="8" t="s">
        <v>160</v>
      </c>
      <c r="B21" s="19">
        <v>305.20999999999998</v>
      </c>
      <c r="C21" s="140">
        <v>384.53</v>
      </c>
      <c r="D21" s="247">
        <f t="shared" si="3"/>
        <v>1.5816267835470601E-2</v>
      </c>
      <c r="E21" s="215">
        <f t="shared" si="0"/>
        <v>1.9060766634116356E-2</v>
      </c>
      <c r="F21" s="52">
        <f t="shared" si="4"/>
        <v>0.25988663543134233</v>
      </c>
      <c r="H21" s="19">
        <v>261.75799999999992</v>
      </c>
      <c r="I21" s="140">
        <v>259.86400000000003</v>
      </c>
      <c r="J21" s="247">
        <f t="shared" si="5"/>
        <v>1.8719020253182121E-2</v>
      </c>
      <c r="K21" s="215">
        <f t="shared" si="6"/>
        <v>1.9905991484049791E-2</v>
      </c>
      <c r="L21" s="52">
        <f t="shared" si="7"/>
        <v>-7.2356909817460876E-3</v>
      </c>
      <c r="N21" s="27">
        <f t="shared" ref="N21:N27" si="16">(H21/B21)*10</f>
        <v>8.5763244978866986</v>
      </c>
      <c r="O21" s="152">
        <f t="shared" ref="O21:O27" si="17">(I21/C21)*10</f>
        <v>6.7579642680675125</v>
      </c>
      <c r="P21" s="52">
        <f t="shared" ref="P21:P27" si="18">(O21-N21)/N21</f>
        <v>-0.21202092228054689</v>
      </c>
    </row>
    <row r="22" spans="1:16" ht="20.100000000000001" customHeight="1" x14ac:dyDescent="0.25">
      <c r="A22" s="8" t="s">
        <v>178</v>
      </c>
      <c r="B22" s="19">
        <v>312.23</v>
      </c>
      <c r="C22" s="140">
        <v>238.13</v>
      </c>
      <c r="D22" s="247">
        <f t="shared" si="3"/>
        <v>1.6180050805245524E-2</v>
      </c>
      <c r="E22" s="215">
        <f t="shared" si="0"/>
        <v>1.1803865390430207E-2</v>
      </c>
      <c r="F22" s="52">
        <f t="shared" si="4"/>
        <v>-0.23732504884219971</v>
      </c>
      <c r="H22" s="19">
        <v>154.92399999999998</v>
      </c>
      <c r="I22" s="140">
        <v>133.55200000000002</v>
      </c>
      <c r="J22" s="247">
        <f t="shared" si="5"/>
        <v>1.1079032899487265E-2</v>
      </c>
      <c r="K22" s="215">
        <f t="shared" si="6"/>
        <v>1.0230293440714442E-2</v>
      </c>
      <c r="L22" s="52">
        <f t="shared" si="7"/>
        <v>-0.13795151170896672</v>
      </c>
      <c r="N22" s="27">
        <f t="shared" si="16"/>
        <v>4.961855042756941</v>
      </c>
      <c r="O22" s="152">
        <f t="shared" si="17"/>
        <v>5.608365178683913</v>
      </c>
      <c r="P22" s="52">
        <f t="shared" si="18"/>
        <v>0.13029605467227706</v>
      </c>
    </row>
    <row r="23" spans="1:16" ht="20.100000000000001" customHeight="1" x14ac:dyDescent="0.25">
      <c r="A23" s="8" t="s">
        <v>156</v>
      </c>
      <c r="B23" s="19">
        <v>189.11</v>
      </c>
      <c r="C23" s="140">
        <v>182.32999999999998</v>
      </c>
      <c r="D23" s="247">
        <f t="shared" si="3"/>
        <v>9.7998571815007575E-3</v>
      </c>
      <c r="E23" s="215">
        <f t="shared" si="0"/>
        <v>9.0379153262383563E-3</v>
      </c>
      <c r="F23" s="52">
        <f t="shared" si="4"/>
        <v>-3.5852149542594414E-2</v>
      </c>
      <c r="H23" s="19">
        <v>151.066</v>
      </c>
      <c r="I23" s="140">
        <v>127.41099999999999</v>
      </c>
      <c r="J23" s="247">
        <f t="shared" si="5"/>
        <v>1.0803136918708163E-2</v>
      </c>
      <c r="K23" s="215">
        <f t="shared" si="6"/>
        <v>9.7598831734071172E-3</v>
      </c>
      <c r="L23" s="52">
        <f t="shared" si="7"/>
        <v>-0.15658718705731281</v>
      </c>
      <c r="N23" s="27">
        <f t="shared" si="16"/>
        <v>7.9882608005922471</v>
      </c>
      <c r="O23" s="152">
        <f t="shared" si="17"/>
        <v>6.9879339658860307</v>
      </c>
      <c r="P23" s="52">
        <f t="shared" si="18"/>
        <v>-0.12522460892013598</v>
      </c>
    </row>
    <row r="24" spans="1:16" ht="20.100000000000001" customHeight="1" x14ac:dyDescent="0.25">
      <c r="A24" s="8" t="s">
        <v>161</v>
      </c>
      <c r="B24" s="19">
        <v>86.82</v>
      </c>
      <c r="C24" s="140">
        <v>105.83999999999999</v>
      </c>
      <c r="D24" s="247">
        <f t="shared" si="3"/>
        <v>4.4990936518317145E-3</v>
      </c>
      <c r="E24" s="215">
        <f t="shared" si="0"/>
        <v>5.2463827024026083E-3</v>
      </c>
      <c r="F24" s="52">
        <f t="shared" si="4"/>
        <v>0.2190739460953697</v>
      </c>
      <c r="H24" s="19">
        <v>121.48</v>
      </c>
      <c r="I24" s="140">
        <v>122.982</v>
      </c>
      <c r="J24" s="247">
        <f t="shared" si="5"/>
        <v>8.6873622978345076E-3</v>
      </c>
      <c r="K24" s="215">
        <f t="shared" si="6"/>
        <v>9.4206148011706549E-3</v>
      </c>
      <c r="L24" s="52">
        <f t="shared" si="7"/>
        <v>1.2364175172867923E-2</v>
      </c>
      <c r="N24" s="27">
        <f t="shared" si="16"/>
        <v>13.992167703294173</v>
      </c>
      <c r="O24" s="152">
        <f t="shared" si="17"/>
        <v>11.619614512471657</v>
      </c>
      <c r="P24" s="52">
        <f t="shared" si="18"/>
        <v>-0.16956294700955785</v>
      </c>
    </row>
    <row r="25" spans="1:16" ht="20.100000000000001" customHeight="1" x14ac:dyDescent="0.25">
      <c r="A25" s="8" t="s">
        <v>166</v>
      </c>
      <c r="B25" s="19">
        <v>49.84</v>
      </c>
      <c r="C25" s="140">
        <v>102.44</v>
      </c>
      <c r="D25" s="247">
        <f t="shared" si="3"/>
        <v>2.5827554435302086E-3</v>
      </c>
      <c r="E25" s="215">
        <f t="shared" si="0"/>
        <v>5.0778481106776574E-3</v>
      </c>
      <c r="F25" s="52">
        <f t="shared" si="4"/>
        <v>1.0553772070626002</v>
      </c>
      <c r="H25" s="19">
        <v>71.917000000000002</v>
      </c>
      <c r="I25" s="140">
        <v>103.05299999999998</v>
      </c>
      <c r="J25" s="247">
        <f t="shared" si="5"/>
        <v>5.1429785509825836E-3</v>
      </c>
      <c r="K25" s="215">
        <f t="shared" si="6"/>
        <v>7.8940220284679005E-3</v>
      </c>
      <c r="L25" s="52">
        <f t="shared" si="7"/>
        <v>0.43294353212731318</v>
      </c>
      <c r="N25" s="27">
        <f t="shared" si="16"/>
        <v>14.429574638844301</v>
      </c>
      <c r="O25" s="152">
        <f t="shared" si="17"/>
        <v>10.059839906286605</v>
      </c>
      <c r="P25" s="52">
        <f t="shared" si="18"/>
        <v>-0.30283184653235751</v>
      </c>
    </row>
    <row r="26" spans="1:16" ht="20.100000000000001" customHeight="1" x14ac:dyDescent="0.25">
      <c r="A26" s="8" t="s">
        <v>193</v>
      </c>
      <c r="B26" s="19">
        <v>123.29999999999998</v>
      </c>
      <c r="C26" s="140">
        <v>156.65</v>
      </c>
      <c r="D26" s="247">
        <f t="shared" si="3"/>
        <v>6.3895213922005346E-3</v>
      </c>
      <c r="E26" s="215">
        <f t="shared" si="0"/>
        <v>7.7649834687393117E-3</v>
      </c>
      <c r="F26" s="52">
        <f t="shared" si="4"/>
        <v>0.27047850770478532</v>
      </c>
      <c r="H26" s="19">
        <v>90.914999999999992</v>
      </c>
      <c r="I26" s="140">
        <v>100.45099999999999</v>
      </c>
      <c r="J26" s="247">
        <f t="shared" si="5"/>
        <v>6.5015767476755363E-3</v>
      </c>
      <c r="K26" s="215">
        <f t="shared" si="6"/>
        <v>7.6947047323380115E-3</v>
      </c>
      <c r="L26" s="52">
        <f t="shared" si="7"/>
        <v>0.10488918220315682</v>
      </c>
      <c r="N26" s="27">
        <f t="shared" si="16"/>
        <v>7.3734793187347938</v>
      </c>
      <c r="O26" s="152">
        <f t="shared" si="17"/>
        <v>6.4124481327800815</v>
      </c>
      <c r="P26" s="52">
        <f t="shared" si="18"/>
        <v>-0.1303361878988242</v>
      </c>
    </row>
    <row r="27" spans="1:16" ht="20.100000000000001" customHeight="1" x14ac:dyDescent="0.25">
      <c r="A27" s="8" t="s">
        <v>169</v>
      </c>
      <c r="B27" s="19">
        <v>171.22</v>
      </c>
      <c r="C27" s="140">
        <v>187.17000000000002</v>
      </c>
      <c r="D27" s="247">
        <f t="shared" si="3"/>
        <v>8.8727806388692269E-3</v>
      </c>
      <c r="E27" s="215">
        <f t="shared" si="0"/>
        <v>9.2778292744585822E-3</v>
      </c>
      <c r="F27" s="52">
        <f t="shared" si="4"/>
        <v>9.3155005256395376E-2</v>
      </c>
      <c r="H27" s="19">
        <v>113.32300000000002</v>
      </c>
      <c r="I27" s="140">
        <v>97.10799999999999</v>
      </c>
      <c r="J27" s="247">
        <f t="shared" si="5"/>
        <v>8.1040332373847543E-3</v>
      </c>
      <c r="K27" s="215">
        <f t="shared" si="6"/>
        <v>7.438625669708411E-3</v>
      </c>
      <c r="L27" s="52">
        <f t="shared" si="7"/>
        <v>-0.14308657554071133</v>
      </c>
      <c r="N27" s="27">
        <f t="shared" si="16"/>
        <v>6.6185609157808676</v>
      </c>
      <c r="O27" s="152">
        <f t="shared" si="17"/>
        <v>5.1882246086445472</v>
      </c>
      <c r="P27" s="52">
        <f t="shared" si="18"/>
        <v>-0.21610986517113098</v>
      </c>
    </row>
    <row r="28" spans="1:16" ht="20.100000000000001" customHeight="1" x14ac:dyDescent="0.25">
      <c r="A28" s="8" t="s">
        <v>163</v>
      </c>
      <c r="B28" s="19">
        <v>137.85</v>
      </c>
      <c r="C28" s="140">
        <v>100.80999999999997</v>
      </c>
      <c r="D28" s="247">
        <f t="shared" si="3"/>
        <v>7.1435160090417178E-3</v>
      </c>
      <c r="E28" s="215">
        <f t="shared" si="0"/>
        <v>4.9970506446448118E-3</v>
      </c>
      <c r="F28" s="52">
        <f t="shared" si="4"/>
        <v>-0.26869785999274592</v>
      </c>
      <c r="H28" s="19">
        <v>132.238</v>
      </c>
      <c r="I28" s="140">
        <v>95.692999999999998</v>
      </c>
      <c r="J28" s="247">
        <f t="shared" si="5"/>
        <v>9.456695880318073E-3</v>
      </c>
      <c r="K28" s="215">
        <f t="shared" si="6"/>
        <v>7.330234442181973E-3</v>
      </c>
      <c r="L28" s="52">
        <f t="shared" si="7"/>
        <v>-0.27635777915576459</v>
      </c>
      <c r="N28" s="27">
        <f t="shared" ref="N28:N29" si="19">(H28/B28)*10</f>
        <v>9.592890823358724</v>
      </c>
      <c r="O28" s="152">
        <f t="shared" ref="O28:O29" si="20">(I28/C28)*10</f>
        <v>9.4924114671163586</v>
      </c>
      <c r="P28" s="52">
        <f t="shared" ref="P28:P29" si="21">(O28-N28)/N28</f>
        <v>-1.0474356280350629E-2</v>
      </c>
    </row>
    <row r="29" spans="1:16" ht="20.100000000000001" customHeight="1" x14ac:dyDescent="0.25">
      <c r="A29" s="8" t="s">
        <v>190</v>
      </c>
      <c r="B29" s="19">
        <v>13.49</v>
      </c>
      <c r="C29" s="140">
        <v>25.36</v>
      </c>
      <c r="D29" s="247">
        <f t="shared" si="3"/>
        <v>6.9906442482388668E-4</v>
      </c>
      <c r="E29" s="215">
        <f t="shared" si="0"/>
        <v>1.2570697782778738E-3</v>
      </c>
      <c r="F29" s="52">
        <f t="shared" ref="F29:F32" si="22">(C29-B29)/B29</f>
        <v>0.87991104521868047</v>
      </c>
      <c r="H29" s="19">
        <v>11.960999999999999</v>
      </c>
      <c r="I29" s="140">
        <v>90.656999999999996</v>
      </c>
      <c r="J29" s="247">
        <f t="shared" si="5"/>
        <v>8.5536335565030059E-4</v>
      </c>
      <c r="K29" s="215">
        <f t="shared" si="6"/>
        <v>6.9444689143917651E-3</v>
      </c>
      <c r="L29" s="52">
        <f t="shared" ref="L29" si="23">(I29-H29)/H29</f>
        <v>6.5793829947328826</v>
      </c>
      <c r="N29" s="27">
        <f t="shared" si="19"/>
        <v>8.8665678280207558</v>
      </c>
      <c r="O29" s="152">
        <f t="shared" si="20"/>
        <v>35.748028391167196</v>
      </c>
      <c r="P29" s="52">
        <f t="shared" si="21"/>
        <v>3.0317774684127206</v>
      </c>
    </row>
    <row r="30" spans="1:16" ht="20.100000000000001" customHeight="1" x14ac:dyDescent="0.25">
      <c r="A30" s="8" t="s">
        <v>185</v>
      </c>
      <c r="B30" s="19">
        <v>167.59</v>
      </c>
      <c r="C30" s="140">
        <v>103.16999999999999</v>
      </c>
      <c r="D30" s="247">
        <f t="shared" si="3"/>
        <v>8.6846706416779211E-3</v>
      </c>
      <c r="E30" s="215">
        <f t="shared" si="0"/>
        <v>5.114033478900955E-3</v>
      </c>
      <c r="F30" s="52">
        <f t="shared" si="22"/>
        <v>-0.38439047675875659</v>
      </c>
      <c r="H30" s="19">
        <v>271.30099999999999</v>
      </c>
      <c r="I30" s="140">
        <v>88.33</v>
      </c>
      <c r="J30" s="247">
        <f t="shared" si="5"/>
        <v>1.9401465910148168E-2</v>
      </c>
      <c r="K30" s="215">
        <f t="shared" si="6"/>
        <v>6.7662170511733743E-3</v>
      </c>
      <c r="L30" s="52">
        <f t="shared" ref="L30:L31" si="24">(I30-H30)/H30</f>
        <v>-0.67442066192162953</v>
      </c>
      <c r="N30" s="27">
        <f t="shared" ref="N30:N31" si="25">(H30/B30)*10</f>
        <v>16.188376394772956</v>
      </c>
      <c r="O30" s="152">
        <f t="shared" ref="O30:O31" si="26">(I30/C30)*10</f>
        <v>8.561597363574684</v>
      </c>
      <c r="P30" s="52">
        <f t="shared" ref="P30:P31" si="27">(O30-N30)/N30</f>
        <v>-0.47112686567263612</v>
      </c>
    </row>
    <row r="31" spans="1:16" ht="20.100000000000001" customHeight="1" x14ac:dyDescent="0.25">
      <c r="A31" s="8" t="s">
        <v>171</v>
      </c>
      <c r="B31" s="19">
        <v>79.320000000000007</v>
      </c>
      <c r="C31" s="140">
        <v>115.97999999999999</v>
      </c>
      <c r="D31" s="247">
        <f t="shared" si="3"/>
        <v>4.110436632841415E-3</v>
      </c>
      <c r="E31" s="215">
        <f t="shared" si="0"/>
        <v>5.7490123377234937E-3</v>
      </c>
      <c r="F31" s="52">
        <f t="shared" si="22"/>
        <v>0.46217851739788174</v>
      </c>
      <c r="H31" s="19">
        <v>60.266999999999996</v>
      </c>
      <c r="I31" s="140">
        <v>75.49499999999999</v>
      </c>
      <c r="J31" s="247">
        <f t="shared" si="5"/>
        <v>4.3098556437569328E-3</v>
      </c>
      <c r="K31" s="215">
        <f t="shared" si="6"/>
        <v>5.7830358460130632E-3</v>
      </c>
      <c r="L31" s="52">
        <f t="shared" si="24"/>
        <v>0.25267559360844233</v>
      </c>
      <c r="N31" s="27">
        <f t="shared" si="25"/>
        <v>7.5979576399394846</v>
      </c>
      <c r="O31" s="152">
        <f t="shared" si="26"/>
        <v>6.5093119503362651</v>
      </c>
      <c r="P31" s="52">
        <f t="shared" si="27"/>
        <v>-0.14328135812190318</v>
      </c>
    </row>
    <row r="32" spans="1:16" ht="20.100000000000001" customHeight="1" thickBot="1" x14ac:dyDescent="0.3">
      <c r="A32" s="8" t="s">
        <v>17</v>
      </c>
      <c r="B32" s="19">
        <f>B33-SUM(B7:B31)</f>
        <v>645.34000000000015</v>
      </c>
      <c r="C32" s="140">
        <f>C33-SUM(C7:C31)</f>
        <v>451.22999999999956</v>
      </c>
      <c r="D32" s="247">
        <f t="shared" si="3"/>
        <v>3.3442122751360055E-2</v>
      </c>
      <c r="E32" s="215">
        <f t="shared" si="0"/>
        <v>2.2367018771779355E-2</v>
      </c>
      <c r="F32" s="52">
        <f t="shared" si="22"/>
        <v>-0.3007871819506005</v>
      </c>
      <c r="H32" s="19">
        <f>H33-SUM(H7:H31)</f>
        <v>660.64199999999255</v>
      </c>
      <c r="I32" s="140">
        <f>I33-SUM(I7:I31)</f>
        <v>454.77800000000389</v>
      </c>
      <c r="J32" s="247">
        <f t="shared" si="5"/>
        <v>4.7244290444237072E-2</v>
      </c>
      <c r="K32" s="215">
        <f t="shared" si="6"/>
        <v>3.4836710722275004E-2</v>
      </c>
      <c r="L32" s="52">
        <f t="shared" si="7"/>
        <v>-0.31161203798727749</v>
      </c>
      <c r="N32" s="27">
        <f t="shared" si="1"/>
        <v>10.237115319056505</v>
      </c>
      <c r="O32" s="152">
        <f t="shared" si="2"/>
        <v>10.078629523746301</v>
      </c>
      <c r="P32" s="52">
        <f t="shared" si="8"/>
        <v>-1.5481489694189636E-2</v>
      </c>
    </row>
    <row r="33" spans="1:16" ht="26.25" customHeight="1" thickBot="1" x14ac:dyDescent="0.3">
      <c r="A33" s="12" t="s">
        <v>18</v>
      </c>
      <c r="B33" s="17">
        <v>19297.219999999998</v>
      </c>
      <c r="C33" s="145">
        <v>20173.900000000001</v>
      </c>
      <c r="D33" s="243">
        <f>SUM(D7:D32)</f>
        <v>1.0000000000000002</v>
      </c>
      <c r="E33" s="244">
        <f>SUM(E7:E32)</f>
        <v>1</v>
      </c>
      <c r="F33" s="57">
        <f>(C33-B33)/B33</f>
        <v>4.5430378054455725E-2</v>
      </c>
      <c r="G33" s="1"/>
      <c r="H33" s="17">
        <v>13983.530999999994</v>
      </c>
      <c r="I33" s="145">
        <v>13054.562000000002</v>
      </c>
      <c r="J33" s="243">
        <f>SUM(J7:J32)</f>
        <v>0.99999999999999978</v>
      </c>
      <c r="K33" s="244">
        <f>SUM(K7:K32)</f>
        <v>1</v>
      </c>
      <c r="L33" s="57">
        <f t="shared" si="7"/>
        <v>-6.6433077596780979E-2</v>
      </c>
      <c r="N33" s="29">
        <f t="shared" si="1"/>
        <v>7.2463966312245987</v>
      </c>
      <c r="O33" s="146">
        <f>(I33/C33)*10</f>
        <v>6.4710155200531378</v>
      </c>
      <c r="P33" s="57">
        <f t="shared" si="8"/>
        <v>-0.10700230067870656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jan-out</v>
      </c>
      <c r="C37" s="362"/>
      <c r="D37" s="368" t="str">
        <f>B5</f>
        <v>jan-out</v>
      </c>
      <c r="E37" s="362"/>
      <c r="F37" s="131" t="str">
        <f>F5</f>
        <v>2024/2023</v>
      </c>
      <c r="H37" s="356" t="str">
        <f>B5</f>
        <v>jan-out</v>
      </c>
      <c r="I37" s="362"/>
      <c r="J37" s="368" t="str">
        <f>B5</f>
        <v>jan-out</v>
      </c>
      <c r="K37" s="357"/>
      <c r="L37" s="131" t="str">
        <f>L5</f>
        <v>2024/2023</v>
      </c>
      <c r="N37" s="356" t="str">
        <f>B5</f>
        <v>jan-out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155</v>
      </c>
      <c r="B39" s="39">
        <v>5678.21</v>
      </c>
      <c r="C39" s="147">
        <v>5712.4400000000005</v>
      </c>
      <c r="D39" s="247">
        <f t="shared" ref="D39:D55" si="28">B39/$B$62</f>
        <v>0.50155504579457499</v>
      </c>
      <c r="E39" s="246">
        <f t="shared" ref="E39:E55" si="29">C39/$C$62</f>
        <v>0.4937845166565964</v>
      </c>
      <c r="F39" s="52">
        <f>(C39-B39)/B39</f>
        <v>6.0283082168501121E-3</v>
      </c>
      <c r="H39" s="39">
        <v>2068.7930000000001</v>
      </c>
      <c r="I39" s="147">
        <v>2116.8240000000001</v>
      </c>
      <c r="J39" s="247">
        <f t="shared" ref="J39:J61" si="30">H39/$H$62</f>
        <v>0.36607848771983714</v>
      </c>
      <c r="K39" s="246">
        <f t="shared" ref="K39:K61" si="31">I39/$I$62</f>
        <v>0.36950068922757479</v>
      </c>
      <c r="L39" s="52">
        <f>(I39-H39)/H39</f>
        <v>2.3216919237449056E-2</v>
      </c>
      <c r="N39" s="27">
        <f t="shared" ref="N39:N62" si="32">(H39/B39)*10</f>
        <v>3.6433893779905997</v>
      </c>
      <c r="O39" s="151">
        <f t="shared" ref="O39:O62" si="33">(I39/C39)*10</f>
        <v>3.705638921371603</v>
      </c>
      <c r="P39" s="61">
        <f t="shared" si="8"/>
        <v>1.7085613675290216E-2</v>
      </c>
    </row>
    <row r="40" spans="1:16" ht="20.100000000000001" customHeight="1" x14ac:dyDescent="0.25">
      <c r="A40" s="38" t="s">
        <v>157</v>
      </c>
      <c r="B40" s="19">
        <v>2124.3199999999997</v>
      </c>
      <c r="C40" s="140">
        <v>1754.33</v>
      </c>
      <c r="D40" s="247">
        <f t="shared" si="28"/>
        <v>0.18764072038236196</v>
      </c>
      <c r="E40" s="215">
        <f t="shared" si="29"/>
        <v>0.15164465466703661</v>
      </c>
      <c r="F40" s="52">
        <f t="shared" ref="F40:F62" si="34">(C40-B40)/B40</f>
        <v>-0.17416867515251933</v>
      </c>
      <c r="H40" s="19">
        <v>1007.8690000000001</v>
      </c>
      <c r="I40" s="140">
        <v>896.76800000000003</v>
      </c>
      <c r="J40" s="247">
        <f t="shared" si="30"/>
        <v>0.17834513135906035</v>
      </c>
      <c r="K40" s="215">
        <f t="shared" si="31"/>
        <v>0.15653469257587488</v>
      </c>
      <c r="L40" s="52">
        <f t="shared" ref="L40:L62" si="35">(I40-H40)/H40</f>
        <v>-0.11023357202176086</v>
      </c>
      <c r="N40" s="27">
        <f t="shared" si="32"/>
        <v>4.7444311591473989</v>
      </c>
      <c r="O40" s="152">
        <f t="shared" si="33"/>
        <v>5.1117406645271988</v>
      </c>
      <c r="P40" s="52">
        <f t="shared" si="8"/>
        <v>7.7419082089876398E-2</v>
      </c>
    </row>
    <row r="41" spans="1:16" ht="20.100000000000001" customHeight="1" x14ac:dyDescent="0.25">
      <c r="A41" s="38" t="s">
        <v>158</v>
      </c>
      <c r="B41" s="19">
        <v>1036.56</v>
      </c>
      <c r="C41" s="140">
        <v>1124.3499999999999</v>
      </c>
      <c r="D41" s="247">
        <f t="shared" si="28"/>
        <v>9.1559117797479245E-2</v>
      </c>
      <c r="E41" s="215">
        <f t="shared" si="29"/>
        <v>9.7189050791403331E-2</v>
      </c>
      <c r="F41" s="52">
        <f t="shared" si="34"/>
        <v>8.4693601914023281E-2</v>
      </c>
      <c r="H41" s="19">
        <v>734.48</v>
      </c>
      <c r="I41" s="140">
        <v>716.16699999999992</v>
      </c>
      <c r="J41" s="247">
        <f t="shared" si="30"/>
        <v>0.12996821221865404</v>
      </c>
      <c r="K41" s="215">
        <f t="shared" si="31"/>
        <v>0.12501001505181561</v>
      </c>
      <c r="L41" s="52">
        <f t="shared" si="35"/>
        <v>-2.4933286134408154E-2</v>
      </c>
      <c r="N41" s="27">
        <f t="shared" si="32"/>
        <v>7.0857451570579606</v>
      </c>
      <c r="O41" s="152">
        <f t="shared" si="33"/>
        <v>6.3696091074843242</v>
      </c>
      <c r="P41" s="52">
        <f t="shared" si="8"/>
        <v>-0.10106714730776176</v>
      </c>
    </row>
    <row r="42" spans="1:16" ht="20.100000000000001" customHeight="1" x14ac:dyDescent="0.25">
      <c r="A42" s="38" t="s">
        <v>162</v>
      </c>
      <c r="B42" s="19">
        <v>640.9899999999999</v>
      </c>
      <c r="C42" s="140">
        <v>998.21999999999991</v>
      </c>
      <c r="D42" s="247">
        <f t="shared" si="28"/>
        <v>5.6618506325737263E-2</v>
      </c>
      <c r="E42" s="215">
        <f t="shared" si="29"/>
        <v>8.628634702805589E-2</v>
      </c>
      <c r="F42" s="52">
        <f t="shared" si="34"/>
        <v>0.55730978642412532</v>
      </c>
      <c r="H42" s="19">
        <v>375.85200000000009</v>
      </c>
      <c r="I42" s="140">
        <v>570.75799999999992</v>
      </c>
      <c r="J42" s="247">
        <f t="shared" si="30"/>
        <v>6.6508022681088075E-2</v>
      </c>
      <c r="K42" s="215">
        <f t="shared" si="31"/>
        <v>9.9628251749863048E-2</v>
      </c>
      <c r="L42" s="52">
        <f t="shared" si="35"/>
        <v>0.51857113970392543</v>
      </c>
      <c r="N42" s="27">
        <f t="shared" si="32"/>
        <v>5.863617217117274</v>
      </c>
      <c r="O42" s="152">
        <f t="shared" si="33"/>
        <v>5.7177576085432067</v>
      </c>
      <c r="P42" s="52">
        <f t="shared" si="8"/>
        <v>-2.4875363307868888E-2</v>
      </c>
    </row>
    <row r="43" spans="1:16" ht="20.100000000000001" customHeight="1" x14ac:dyDescent="0.25">
      <c r="A43" s="38" t="s">
        <v>159</v>
      </c>
      <c r="B43" s="19">
        <v>450.93</v>
      </c>
      <c r="C43" s="140">
        <v>591.28</v>
      </c>
      <c r="D43" s="247">
        <f t="shared" si="28"/>
        <v>3.983054814812198E-2</v>
      </c>
      <c r="E43" s="215">
        <f t="shared" si="29"/>
        <v>5.1110367725299921E-2</v>
      </c>
      <c r="F43" s="52">
        <f t="shared" si="34"/>
        <v>0.31124564788326342</v>
      </c>
      <c r="H43" s="19">
        <v>289.92900000000003</v>
      </c>
      <c r="I43" s="140">
        <v>381.404</v>
      </c>
      <c r="J43" s="247">
        <f t="shared" si="30"/>
        <v>5.1303716643533046E-2</v>
      </c>
      <c r="K43" s="215">
        <f t="shared" si="31"/>
        <v>6.6575700612877556E-2</v>
      </c>
      <c r="L43" s="52">
        <f t="shared" si="35"/>
        <v>0.31550827961328448</v>
      </c>
      <c r="N43" s="27">
        <f t="shared" si="32"/>
        <v>6.4295788703346428</v>
      </c>
      <c r="O43" s="152">
        <f t="shared" si="33"/>
        <v>6.4504803138952784</v>
      </c>
      <c r="P43" s="52">
        <f t="shared" si="8"/>
        <v>3.2508262177282769E-3</v>
      </c>
    </row>
    <row r="44" spans="1:16" ht="20.100000000000001" customHeight="1" x14ac:dyDescent="0.25">
      <c r="A44" s="38" t="s">
        <v>160</v>
      </c>
      <c r="B44" s="19">
        <v>305.20999999999998</v>
      </c>
      <c r="C44" s="140">
        <v>384.53</v>
      </c>
      <c r="D44" s="247">
        <f t="shared" si="28"/>
        <v>2.6959132460222891E-2</v>
      </c>
      <c r="E44" s="215">
        <f t="shared" si="29"/>
        <v>3.3238854183144331E-2</v>
      </c>
      <c r="F44" s="52">
        <f t="shared" si="34"/>
        <v>0.25988663543134233</v>
      </c>
      <c r="H44" s="19">
        <v>261.75799999999992</v>
      </c>
      <c r="I44" s="140">
        <v>259.86400000000003</v>
      </c>
      <c r="J44" s="247">
        <f t="shared" si="30"/>
        <v>4.6318782395613815E-2</v>
      </c>
      <c r="K44" s="215">
        <f t="shared" si="31"/>
        <v>4.5360373420480167E-2</v>
      </c>
      <c r="L44" s="52">
        <f t="shared" si="35"/>
        <v>-7.2356909817460876E-3</v>
      </c>
      <c r="N44" s="27">
        <f t="shared" si="32"/>
        <v>8.5763244978866986</v>
      </c>
      <c r="O44" s="152">
        <f t="shared" si="33"/>
        <v>6.7579642680675125</v>
      </c>
      <c r="P44" s="52">
        <f t="shared" si="8"/>
        <v>-0.21202092228054689</v>
      </c>
    </row>
    <row r="45" spans="1:16" ht="20.100000000000001" customHeight="1" x14ac:dyDescent="0.25">
      <c r="A45" s="38" t="s">
        <v>156</v>
      </c>
      <c r="B45" s="19">
        <v>189.11</v>
      </c>
      <c r="C45" s="140">
        <v>182.32999999999998</v>
      </c>
      <c r="D45" s="247">
        <f t="shared" si="28"/>
        <v>1.6704044885661518E-2</v>
      </c>
      <c r="E45" s="215">
        <f t="shared" si="29"/>
        <v>1.5760643599232065E-2</v>
      </c>
      <c r="F45" s="52">
        <f t="shared" si="34"/>
        <v>-3.5852149542594414E-2</v>
      </c>
      <c r="H45" s="19">
        <v>151.066</v>
      </c>
      <c r="I45" s="140">
        <v>127.41099999999999</v>
      </c>
      <c r="J45" s="247">
        <f t="shared" si="30"/>
        <v>2.6731535163684775E-2</v>
      </c>
      <c r="K45" s="215">
        <f t="shared" si="31"/>
        <v>2.2240135370335239E-2</v>
      </c>
      <c r="L45" s="52">
        <f t="shared" si="35"/>
        <v>-0.15658718705731281</v>
      </c>
      <c r="N45" s="27">
        <f t="shared" si="32"/>
        <v>7.9882608005922471</v>
      </c>
      <c r="O45" s="152">
        <f t="shared" si="33"/>
        <v>6.9879339658860307</v>
      </c>
      <c r="P45" s="52">
        <f t="shared" si="8"/>
        <v>-0.12522460892013598</v>
      </c>
    </row>
    <row r="46" spans="1:16" ht="20.100000000000001" customHeight="1" x14ac:dyDescent="0.25">
      <c r="A46" s="38" t="s">
        <v>161</v>
      </c>
      <c r="B46" s="19">
        <v>86.82</v>
      </c>
      <c r="C46" s="140">
        <v>105.83999999999999</v>
      </c>
      <c r="D46" s="247">
        <f t="shared" si="28"/>
        <v>7.6687915867650188E-3</v>
      </c>
      <c r="E46" s="215">
        <f t="shared" si="29"/>
        <v>9.1488318902140167E-3</v>
      </c>
      <c r="F46" s="52">
        <f t="shared" si="34"/>
        <v>0.2190739460953697</v>
      </c>
      <c r="H46" s="19">
        <v>121.48</v>
      </c>
      <c r="I46" s="140">
        <v>122.982</v>
      </c>
      <c r="J46" s="247">
        <f t="shared" si="30"/>
        <v>2.1496212858514996E-2</v>
      </c>
      <c r="K46" s="215">
        <f t="shared" si="31"/>
        <v>2.1467034464171607E-2</v>
      </c>
      <c r="L46" s="52">
        <f t="shared" si="35"/>
        <v>1.2364175172867923E-2</v>
      </c>
      <c r="N46" s="27">
        <f t="shared" si="32"/>
        <v>13.992167703294173</v>
      </c>
      <c r="O46" s="152">
        <f t="shared" si="33"/>
        <v>11.619614512471657</v>
      </c>
      <c r="P46" s="52">
        <f t="shared" si="8"/>
        <v>-0.16956294700955785</v>
      </c>
    </row>
    <row r="47" spans="1:16" ht="20.100000000000001" customHeight="1" x14ac:dyDescent="0.25">
      <c r="A47" s="38" t="s">
        <v>166</v>
      </c>
      <c r="B47" s="19">
        <v>49.84</v>
      </c>
      <c r="C47" s="140">
        <v>102.44</v>
      </c>
      <c r="D47" s="247">
        <f t="shared" si="28"/>
        <v>4.4023562852380628E-3</v>
      </c>
      <c r="E47" s="215">
        <f t="shared" si="29"/>
        <v>8.8549351741640577E-3</v>
      </c>
      <c r="F47" s="52">
        <f t="shared" si="34"/>
        <v>1.0553772070626002</v>
      </c>
      <c r="H47" s="19">
        <v>71.917000000000002</v>
      </c>
      <c r="I47" s="140">
        <v>103.05299999999998</v>
      </c>
      <c r="J47" s="247">
        <f t="shared" si="30"/>
        <v>1.2725906652501012E-2</v>
      </c>
      <c r="K47" s="215">
        <f t="shared" si="31"/>
        <v>1.7988342217855266E-2</v>
      </c>
      <c r="L47" s="52">
        <f t="shared" si="35"/>
        <v>0.43294353212731318</v>
      </c>
      <c r="N47" s="27">
        <f t="shared" si="32"/>
        <v>14.429574638844301</v>
      </c>
      <c r="O47" s="152">
        <f t="shared" si="33"/>
        <v>10.059839906286605</v>
      </c>
      <c r="P47" s="52">
        <f t="shared" si="8"/>
        <v>-0.30283184653235751</v>
      </c>
    </row>
    <row r="48" spans="1:16" ht="20.100000000000001" customHeight="1" x14ac:dyDescent="0.25">
      <c r="A48" s="38" t="s">
        <v>169</v>
      </c>
      <c r="B48" s="19">
        <v>171.22</v>
      </c>
      <c r="C48" s="140">
        <v>187.17000000000002</v>
      </c>
      <c r="D48" s="247">
        <f t="shared" si="28"/>
        <v>1.5123825103500422E-2</v>
      </c>
      <c r="E48" s="215">
        <f t="shared" si="29"/>
        <v>1.6179014218550242E-2</v>
      </c>
      <c r="F48" s="52">
        <f t="shared" ref="F48:F61" si="36">(C48-B48)/B48</f>
        <v>9.3155005256395376E-2</v>
      </c>
      <c r="H48" s="19">
        <v>113.32300000000002</v>
      </c>
      <c r="I48" s="140">
        <v>97.10799999999999</v>
      </c>
      <c r="J48" s="247">
        <f t="shared" si="30"/>
        <v>2.005280976099354E-2</v>
      </c>
      <c r="K48" s="215">
        <f t="shared" si="31"/>
        <v>1.6950617023196699E-2</v>
      </c>
      <c r="L48" s="52">
        <f t="shared" ref="L48:L61" si="37">(I48-H48)/H48</f>
        <v>-0.14308657554071133</v>
      </c>
      <c r="N48" s="27">
        <f t="shared" ref="N48:N51" si="38">(H48/B48)*10</f>
        <v>6.6185609157808676</v>
      </c>
      <c r="O48" s="152">
        <f t="shared" ref="O48:O51" si="39">(I48/C48)*10</f>
        <v>5.1882246086445472</v>
      </c>
      <c r="P48" s="52">
        <f t="shared" ref="P48:P51" si="40">(O48-N48)/N48</f>
        <v>-0.21610986517113098</v>
      </c>
    </row>
    <row r="49" spans="1:16" ht="20.100000000000001" customHeight="1" x14ac:dyDescent="0.25">
      <c r="A49" s="38" t="s">
        <v>163</v>
      </c>
      <c r="B49" s="19">
        <v>137.85</v>
      </c>
      <c r="C49" s="140">
        <v>100.80999999999997</v>
      </c>
      <c r="D49" s="247">
        <f t="shared" si="28"/>
        <v>1.217626031139781E-2</v>
      </c>
      <c r="E49" s="215">
        <f t="shared" si="29"/>
        <v>8.7140376308812804E-3</v>
      </c>
      <c r="F49" s="52">
        <f t="shared" si="36"/>
        <v>-0.26869785999274592</v>
      </c>
      <c r="H49" s="19">
        <v>132.238</v>
      </c>
      <c r="I49" s="140">
        <v>95.692999999999998</v>
      </c>
      <c r="J49" s="247">
        <f t="shared" si="30"/>
        <v>2.339986990438184E-2</v>
      </c>
      <c r="K49" s="215">
        <f t="shared" si="31"/>
        <v>1.6703622716982759E-2</v>
      </c>
      <c r="L49" s="52">
        <f t="shared" si="37"/>
        <v>-0.27635777915576459</v>
      </c>
      <c r="N49" s="27">
        <f t="shared" si="38"/>
        <v>9.592890823358724</v>
      </c>
      <c r="O49" s="152">
        <f t="shared" si="39"/>
        <v>9.4924114671163586</v>
      </c>
      <c r="P49" s="52">
        <f t="shared" si="40"/>
        <v>-1.0474356280350629E-2</v>
      </c>
    </row>
    <row r="50" spans="1:16" ht="20.100000000000001" customHeight="1" x14ac:dyDescent="0.25">
      <c r="A50" s="38" t="s">
        <v>171</v>
      </c>
      <c r="B50" s="19">
        <v>79.320000000000007</v>
      </c>
      <c r="C50" s="140">
        <v>115.97999999999999</v>
      </c>
      <c r="D50" s="247">
        <f t="shared" si="28"/>
        <v>7.0063182292352151E-3</v>
      </c>
      <c r="E50" s="215">
        <f t="shared" si="29"/>
        <v>1.0025335625727718E-2</v>
      </c>
      <c r="F50" s="52">
        <f t="shared" si="36"/>
        <v>0.46217851739788174</v>
      </c>
      <c r="H50" s="19">
        <v>60.266999999999996</v>
      </c>
      <c r="I50" s="140">
        <v>75.49499999999999</v>
      </c>
      <c r="J50" s="247">
        <f t="shared" si="30"/>
        <v>1.066440780658646E-2</v>
      </c>
      <c r="K50" s="215">
        <f t="shared" si="31"/>
        <v>1.3177975369343769E-2</v>
      </c>
      <c r="L50" s="52">
        <f t="shared" si="37"/>
        <v>0.25267559360844233</v>
      </c>
      <c r="N50" s="27">
        <f t="shared" si="38"/>
        <v>7.5979576399394846</v>
      </c>
      <c r="O50" s="152">
        <f t="shared" si="39"/>
        <v>6.5093119503362651</v>
      </c>
      <c r="P50" s="52">
        <f t="shared" si="40"/>
        <v>-0.14328135812190318</v>
      </c>
    </row>
    <row r="51" spans="1:16" ht="20.100000000000001" customHeight="1" x14ac:dyDescent="0.25">
      <c r="A51" s="38" t="s">
        <v>164</v>
      </c>
      <c r="B51" s="19">
        <v>65.22</v>
      </c>
      <c r="C51" s="140">
        <v>68.78</v>
      </c>
      <c r="D51" s="247">
        <f t="shared" si="28"/>
        <v>5.7608683170791821E-3</v>
      </c>
      <c r="E51" s="215">
        <f t="shared" si="29"/>
        <v>5.9453576852694645E-3</v>
      </c>
      <c r="F51" s="52">
        <f t="shared" si="36"/>
        <v>5.4584483287335207E-2</v>
      </c>
      <c r="H51" s="19">
        <v>51.940000000000005</v>
      </c>
      <c r="I51" s="140">
        <v>55.972999999999999</v>
      </c>
      <c r="J51" s="247">
        <f t="shared" si="30"/>
        <v>9.1909227516568069E-3</v>
      </c>
      <c r="K51" s="215">
        <f t="shared" si="31"/>
        <v>9.7703267149914404E-3</v>
      </c>
      <c r="L51" s="52">
        <f t="shared" si="37"/>
        <v>7.7647285329225907E-2</v>
      </c>
      <c r="N51" s="27">
        <f t="shared" si="38"/>
        <v>7.9638147807421049</v>
      </c>
      <c r="O51" s="152">
        <f t="shared" si="39"/>
        <v>8.1379761558592616</v>
      </c>
      <c r="P51" s="52">
        <f t="shared" si="40"/>
        <v>2.1869089112708812E-2</v>
      </c>
    </row>
    <row r="52" spans="1:16" ht="20.100000000000001" customHeight="1" x14ac:dyDescent="0.25">
      <c r="A52" s="38" t="s">
        <v>165</v>
      </c>
      <c r="B52" s="19">
        <v>61.239999999999995</v>
      </c>
      <c r="C52" s="140">
        <v>71.290000000000006</v>
      </c>
      <c r="D52" s="247">
        <f t="shared" si="28"/>
        <v>5.4093157886833648E-3</v>
      </c>
      <c r="E52" s="215">
        <f t="shared" si="29"/>
        <v>6.1623226138828166E-3</v>
      </c>
      <c r="F52" s="52">
        <f t="shared" si="36"/>
        <v>0.16410842586544763</v>
      </c>
      <c r="H52" s="19">
        <v>42.331000000000003</v>
      </c>
      <c r="I52" s="140">
        <v>36.752999999999993</v>
      </c>
      <c r="J52" s="247">
        <f t="shared" si="30"/>
        <v>7.4905843473312339E-3</v>
      </c>
      <c r="K52" s="215">
        <f t="shared" si="31"/>
        <v>6.4153934532020862E-3</v>
      </c>
      <c r="L52" s="52">
        <f t="shared" si="37"/>
        <v>-0.13177104249840565</v>
      </c>
      <c r="N52" s="27">
        <f t="shared" si="32"/>
        <v>6.9123122142390603</v>
      </c>
      <c r="O52" s="152">
        <f t="shared" si="33"/>
        <v>5.1554215177444229</v>
      </c>
      <c r="P52" s="52">
        <f t="shared" si="8"/>
        <v>-0.2541683075130084</v>
      </c>
    </row>
    <row r="53" spans="1:16" ht="20.100000000000001" customHeight="1" x14ac:dyDescent="0.25">
      <c r="A53" s="38" t="s">
        <v>170</v>
      </c>
      <c r="B53" s="19">
        <v>130.02000000000001</v>
      </c>
      <c r="C53" s="140">
        <v>5.7299999999999995</v>
      </c>
      <c r="D53" s="247">
        <f t="shared" si="28"/>
        <v>1.1484638126136695E-2</v>
      </c>
      <c r="E53" s="215">
        <f t="shared" si="29"/>
        <v>4.9530240675478381E-4</v>
      </c>
      <c r="F53" s="52">
        <f t="shared" si="36"/>
        <v>-0.95592985694508537</v>
      </c>
      <c r="H53" s="19">
        <v>55.298999999999999</v>
      </c>
      <c r="I53" s="140">
        <v>14.153000000000002</v>
      </c>
      <c r="J53" s="247">
        <f t="shared" si="30"/>
        <v>9.7853068395046157E-3</v>
      </c>
      <c r="K53" s="215">
        <f t="shared" si="31"/>
        <v>2.4704667249794347E-3</v>
      </c>
      <c r="L53" s="52">
        <f t="shared" si="37"/>
        <v>-0.7440640879581909</v>
      </c>
      <c r="N53" s="27">
        <f t="shared" ref="N53" si="41">(H53/B53)*10</f>
        <v>4.253114905399169</v>
      </c>
      <c r="O53" s="152">
        <f t="shared" ref="O53" si="42">(I53/C53)*10</f>
        <v>24.699825479930198</v>
      </c>
      <c r="P53" s="52">
        <f t="shared" ref="P53" si="43">(O53-N53)/N53</f>
        <v>4.8074672397340361</v>
      </c>
    </row>
    <row r="54" spans="1:16" ht="20.100000000000001" customHeight="1" x14ac:dyDescent="0.25">
      <c r="A54" s="38" t="s">
        <v>226</v>
      </c>
      <c r="B54" s="19">
        <v>3.89</v>
      </c>
      <c r="C54" s="140">
        <v>11.5</v>
      </c>
      <c r="D54" s="247">
        <f t="shared" si="28"/>
        <v>3.4360284810545873E-4</v>
      </c>
      <c r="E54" s="215">
        <f t="shared" si="29"/>
        <v>9.9406242193368481E-4</v>
      </c>
      <c r="F54" s="52">
        <f t="shared" si="36"/>
        <v>1.9562982005141387</v>
      </c>
      <c r="H54" s="19">
        <v>3.766</v>
      </c>
      <c r="I54" s="140">
        <v>10.699</v>
      </c>
      <c r="J54" s="247">
        <f t="shared" si="30"/>
        <v>6.6640383293684123E-4</v>
      </c>
      <c r="K54" s="215">
        <f t="shared" si="31"/>
        <v>1.8675562418254057E-3</v>
      </c>
      <c r="L54" s="52">
        <f t="shared" ref="L54:L59" si="44">(I54-H54)/H54</f>
        <v>1.8409453000531066</v>
      </c>
      <c r="N54" s="27">
        <f t="shared" ref="N54:N59" si="45">(H54/B54)*10</f>
        <v>9.6812339331619537</v>
      </c>
      <c r="O54" s="152">
        <f t="shared" ref="O54:O59" si="46">(I54/C54)*10</f>
        <v>9.3034782608695661</v>
      </c>
      <c r="P54" s="52">
        <f t="shared" ref="P54:P59" si="47">(O54-N54)/N54</f>
        <v>-3.9019372416818583E-2</v>
      </c>
    </row>
    <row r="55" spans="1:16" ht="20.100000000000001" customHeight="1" x14ac:dyDescent="0.25">
      <c r="A55" s="38" t="s">
        <v>204</v>
      </c>
      <c r="B55" s="19">
        <v>4.42</v>
      </c>
      <c r="C55" s="140">
        <v>9.0799999999999983</v>
      </c>
      <c r="D55" s="247">
        <f t="shared" si="28"/>
        <v>3.9041763203756492E-4</v>
      </c>
      <c r="E55" s="215">
        <f t="shared" si="29"/>
        <v>7.8487711227459621E-4</v>
      </c>
      <c r="F55" s="52">
        <f t="shared" si="36"/>
        <v>1.0542986425339362</v>
      </c>
      <c r="H55" s="19">
        <v>5.3849999999999998</v>
      </c>
      <c r="I55" s="140">
        <v>9.9239999999999995</v>
      </c>
      <c r="J55" s="247">
        <f t="shared" si="30"/>
        <v>9.5289023907724104E-4</v>
      </c>
      <c r="K55" s="215">
        <f t="shared" si="31"/>
        <v>1.7322766748177703E-3</v>
      </c>
      <c r="L55" s="52">
        <f t="shared" si="44"/>
        <v>0.84289693593314763</v>
      </c>
      <c r="N55" s="27">
        <f t="shared" si="45"/>
        <v>12.183257918552036</v>
      </c>
      <c r="O55" s="152">
        <f t="shared" si="46"/>
        <v>10.929515418502206</v>
      </c>
      <c r="P55" s="52">
        <f t="shared" si="47"/>
        <v>-0.10290699814707982</v>
      </c>
    </row>
    <row r="56" spans="1:16" ht="20.100000000000001" customHeight="1" x14ac:dyDescent="0.25">
      <c r="A56" s="38" t="s">
        <v>168</v>
      </c>
      <c r="B56" s="19">
        <v>76.669999999999987</v>
      </c>
      <c r="C56" s="140">
        <v>9</v>
      </c>
      <c r="D56" s="247">
        <f t="shared" ref="D56:D57" si="48">B56/$B$62</f>
        <v>6.7722443095746829E-3</v>
      </c>
      <c r="E56" s="215">
        <f t="shared" ref="E56:E57" si="49">C56/$C$62</f>
        <v>7.7796189542636194E-4</v>
      </c>
      <c r="F56" s="52">
        <f t="shared" si="36"/>
        <v>-0.88261379940002604</v>
      </c>
      <c r="H56" s="19">
        <v>64.387999999999991</v>
      </c>
      <c r="I56" s="140">
        <v>9.7750000000000004</v>
      </c>
      <c r="J56" s="247">
        <f t="shared" si="30"/>
        <v>1.1393629844699237E-2</v>
      </c>
      <c r="K56" s="215">
        <f t="shared" si="31"/>
        <v>1.7062680870963025E-3</v>
      </c>
      <c r="L56" s="52">
        <f t="shared" si="44"/>
        <v>-0.84818599739081812</v>
      </c>
      <c r="N56" s="27">
        <f t="shared" ref="N56:N57" si="50">(H56/B56)*10</f>
        <v>8.3980696491456897</v>
      </c>
      <c r="O56" s="152">
        <f t="shared" ref="O56:O57" si="51">(I56/C56)*10</f>
        <v>10.861111111111112</v>
      </c>
      <c r="P56" s="52">
        <f t="shared" ref="P56:P57" si="52">(O56-N56)/N56</f>
        <v>0.29328662000510802</v>
      </c>
    </row>
    <row r="57" spans="1:16" ht="20.100000000000001" customHeight="1" x14ac:dyDescent="0.25">
      <c r="A57" s="38" t="s">
        <v>172</v>
      </c>
      <c r="B57" s="19">
        <v>14.169999999999998</v>
      </c>
      <c r="C57" s="140">
        <v>17.749999999999996</v>
      </c>
      <c r="D57" s="247">
        <f t="shared" si="48"/>
        <v>1.2516329968263109E-3</v>
      </c>
      <c r="E57" s="215">
        <f t="shared" si="49"/>
        <v>1.5343137382019913E-3</v>
      </c>
      <c r="F57" s="52">
        <f t="shared" si="36"/>
        <v>0.25264643613267457</v>
      </c>
      <c r="H57" s="19">
        <v>14.621</v>
      </c>
      <c r="I57" s="140">
        <v>8.69</v>
      </c>
      <c r="J57" s="247">
        <f t="shared" si="30"/>
        <v>2.587225289795421E-3</v>
      </c>
      <c r="K57" s="215">
        <f t="shared" si="31"/>
        <v>1.5168766932856131E-3</v>
      </c>
      <c r="L57" s="52">
        <f t="shared" si="44"/>
        <v>-0.40564940838519942</v>
      </c>
      <c r="N57" s="27">
        <f t="shared" si="50"/>
        <v>10.318278052223009</v>
      </c>
      <c r="O57" s="152">
        <f t="shared" si="51"/>
        <v>4.8957746478873245</v>
      </c>
      <c r="P57" s="52">
        <f t="shared" si="52"/>
        <v>-0.52552406291933951</v>
      </c>
    </row>
    <row r="58" spans="1:16" ht="20.100000000000001" customHeight="1" x14ac:dyDescent="0.25">
      <c r="A58" s="38" t="s">
        <v>175</v>
      </c>
      <c r="B58" s="19">
        <v>2.34</v>
      </c>
      <c r="C58" s="140">
        <v>3.02</v>
      </c>
      <c r="D58" s="247">
        <f>B58/$B$62</f>
        <v>2.0669168754929907E-4</v>
      </c>
      <c r="E58" s="215">
        <f>C58/$C$62</f>
        <v>2.6104943602084591E-4</v>
      </c>
      <c r="F58" s="52">
        <f t="shared" si="36"/>
        <v>0.29059829059829068</v>
      </c>
      <c r="H58" s="19">
        <v>1.585</v>
      </c>
      <c r="I58" s="140">
        <v>6.976</v>
      </c>
      <c r="J58" s="247">
        <f t="shared" si="30"/>
        <v>2.8047001465876086E-4</v>
      </c>
      <c r="K58" s="215">
        <f t="shared" si="31"/>
        <v>1.2176906573487269E-3</v>
      </c>
      <c r="L58" s="52">
        <f t="shared" si="44"/>
        <v>3.4012618296529968</v>
      </c>
      <c r="N58" s="27">
        <f t="shared" si="45"/>
        <v>6.7735042735042743</v>
      </c>
      <c r="O58" s="152">
        <f t="shared" si="46"/>
        <v>23.099337748344372</v>
      </c>
      <c r="P58" s="52">
        <f t="shared" si="47"/>
        <v>2.4102492322476858</v>
      </c>
    </row>
    <row r="59" spans="1:16" ht="20.100000000000001" customHeight="1" x14ac:dyDescent="0.25">
      <c r="A59" s="38" t="s">
        <v>173</v>
      </c>
      <c r="B59" s="19">
        <v>3.64</v>
      </c>
      <c r="C59" s="140">
        <v>3.56</v>
      </c>
      <c r="D59" s="247">
        <f>B59/$B$62</f>
        <v>3.2152040285446523E-4</v>
      </c>
      <c r="E59" s="215">
        <f>C59/$C$62</f>
        <v>3.0772714974642765E-4</v>
      </c>
      <c r="F59" s="52">
        <f t="shared" si="36"/>
        <v>-2.1978021978021997E-2</v>
      </c>
      <c r="H59" s="19">
        <v>2.919</v>
      </c>
      <c r="I59" s="140">
        <v>3.7940000000000005</v>
      </c>
      <c r="J59" s="247">
        <f t="shared" si="30"/>
        <v>5.1652490396777474E-4</v>
      </c>
      <c r="K59" s="215">
        <f t="shared" si="31"/>
        <v>6.6225893835737822E-4</v>
      </c>
      <c r="L59" s="52">
        <f t="shared" si="44"/>
        <v>0.29976019184652292</v>
      </c>
      <c r="N59" s="27">
        <f t="shared" si="45"/>
        <v>8.0192307692307701</v>
      </c>
      <c r="O59" s="152">
        <f t="shared" si="46"/>
        <v>10.657303370786517</v>
      </c>
      <c r="P59" s="52">
        <f t="shared" si="47"/>
        <v>0.32896828604532091</v>
      </c>
    </row>
    <row r="60" spans="1:16" ht="20.100000000000001" customHeight="1" x14ac:dyDescent="0.25">
      <c r="A60" s="38" t="s">
        <v>215</v>
      </c>
      <c r="B60" s="19">
        <v>3.8999999999999995</v>
      </c>
      <c r="C60" s="140">
        <v>3.92</v>
      </c>
      <c r="D60" s="247">
        <f>B60/$B$62</f>
        <v>3.444861459154984E-4</v>
      </c>
      <c r="E60" s="215">
        <f>C60/$C$62</f>
        <v>3.3884562556348209E-4</v>
      </c>
      <c r="F60" s="52">
        <f t="shared" si="36"/>
        <v>5.128205128205247E-3</v>
      </c>
      <c r="H60" s="19">
        <v>11.16</v>
      </c>
      <c r="I60" s="140">
        <v>3.6749999999999998</v>
      </c>
      <c r="J60" s="247">
        <f t="shared" si="30"/>
        <v>1.9747920275026945E-3</v>
      </c>
      <c r="K60" s="215">
        <f t="shared" si="31"/>
        <v>6.4148697903620576E-4</v>
      </c>
      <c r="L60" s="52">
        <f t="shared" si="37"/>
        <v>-0.67069892473118287</v>
      </c>
      <c r="N60" s="27">
        <f t="shared" ref="N60:N61" si="53">(H60/B60)*10</f>
        <v>28.61538461538462</v>
      </c>
      <c r="O60" s="152">
        <f t="shared" ref="O60:O61" si="54">(I60/C60)*10</f>
        <v>9.375</v>
      </c>
      <c r="P60" s="52">
        <f t="shared" ref="P60:P61" si="55">(O60-N60)/N60</f>
        <v>-0.67237903225806461</v>
      </c>
    </row>
    <row r="61" spans="1:16" ht="20.100000000000001" customHeight="1" thickBot="1" x14ac:dyDescent="0.3">
      <c r="A61" s="8" t="s">
        <v>17</v>
      </c>
      <c r="B61" s="19">
        <f>B62-SUM(B39:B60)</f>
        <v>5.320000000001528</v>
      </c>
      <c r="C61" s="140">
        <f>C62-SUM(C39:C60)</f>
        <v>5.3399999999983265</v>
      </c>
      <c r="D61" s="247">
        <f>B61/$B$62</f>
        <v>4.6991443494127645E-4</v>
      </c>
      <c r="E61" s="215">
        <f>C61/$C$62</f>
        <v>4.6159072461949679E-4</v>
      </c>
      <c r="F61" s="52">
        <f t="shared" si="36"/>
        <v>3.7593984956377506E-3</v>
      </c>
      <c r="H61" s="19">
        <f>H62-SUM(H39:H60)</f>
        <v>8.8620000000009895</v>
      </c>
      <c r="I61" s="140">
        <f>I62-SUM(I39:I60)</f>
        <v>4.9379999999991924</v>
      </c>
      <c r="J61" s="247">
        <f t="shared" si="30"/>
        <v>1.5681547444203257E-3</v>
      </c>
      <c r="K61" s="215">
        <f t="shared" si="31"/>
        <v>8.619490346885078E-4</v>
      </c>
      <c r="L61" s="52">
        <f t="shared" si="37"/>
        <v>-0.44278943805025489</v>
      </c>
      <c r="N61" s="27">
        <f t="shared" si="53"/>
        <v>16.657894736839182</v>
      </c>
      <c r="O61" s="152">
        <f t="shared" si="54"/>
        <v>9.2471910112373408</v>
      </c>
      <c r="P61" s="52">
        <f t="shared" si="55"/>
        <v>-0.44487636899355354</v>
      </c>
    </row>
    <row r="62" spans="1:16" ht="26.25" customHeight="1" thickBot="1" x14ac:dyDescent="0.3">
      <c r="A62" s="12" t="s">
        <v>18</v>
      </c>
      <c r="B62" s="17">
        <v>11321.21</v>
      </c>
      <c r="C62" s="145">
        <v>11568.69</v>
      </c>
      <c r="D62" s="253">
        <f>SUM(D39:D61)</f>
        <v>1.0000000000000002</v>
      </c>
      <c r="E62" s="254">
        <f>SUM(E39:E61)</f>
        <v>1</v>
      </c>
      <c r="F62" s="57">
        <f t="shared" si="34"/>
        <v>2.1859854202863599E-2</v>
      </c>
      <c r="G62" s="1"/>
      <c r="H62" s="17">
        <v>5651.228000000001</v>
      </c>
      <c r="I62" s="145">
        <v>5728.8769999999977</v>
      </c>
      <c r="J62" s="253">
        <f>SUM(J39:J61)</f>
        <v>1</v>
      </c>
      <c r="K62" s="254">
        <f>SUM(K39:K61)</f>
        <v>1.0000000000000002</v>
      </c>
      <c r="L62" s="57">
        <f t="shared" si="35"/>
        <v>1.3740199475228514E-2</v>
      </c>
      <c r="M62" s="1"/>
      <c r="N62" s="29">
        <f t="shared" si="32"/>
        <v>4.9917173164352588</v>
      </c>
      <c r="O62" s="146">
        <f t="shared" si="33"/>
        <v>4.9520533439827652</v>
      </c>
      <c r="P62" s="57">
        <f t="shared" si="8"/>
        <v>-7.9459572604201334E-3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jan-out</v>
      </c>
      <c r="C66" s="362"/>
      <c r="D66" s="368" t="str">
        <f>B5</f>
        <v>jan-out</v>
      </c>
      <c r="E66" s="362"/>
      <c r="F66" s="131" t="str">
        <f>F37</f>
        <v>2024/2023</v>
      </c>
      <c r="H66" s="356" t="str">
        <f>B5</f>
        <v>jan-out</v>
      </c>
      <c r="I66" s="362"/>
      <c r="J66" s="368" t="str">
        <f>B5</f>
        <v>jan-out</v>
      </c>
      <c r="K66" s="357"/>
      <c r="L66" s="131" t="str">
        <f>L37</f>
        <v>2024/2023</v>
      </c>
      <c r="N66" s="356" t="str">
        <f>B5</f>
        <v>jan-out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177</v>
      </c>
      <c r="B68" s="39">
        <v>1886.2099999999998</v>
      </c>
      <c r="C68" s="147">
        <v>1776.99</v>
      </c>
      <c r="D68" s="247">
        <f t="shared" ref="D68:D78" si="56">B68/$B$95</f>
        <v>0.23648541062511202</v>
      </c>
      <c r="E68" s="246">
        <f t="shared" ref="E68:E78" si="57">C68/$C$95</f>
        <v>0.20650164260953541</v>
      </c>
      <c r="F68" s="61">
        <f t="shared" ref="F68:F94" si="58">(C68-B68)/B68</f>
        <v>-5.7904475111466812E-2</v>
      </c>
      <c r="H68" s="19">
        <v>3032.25</v>
      </c>
      <c r="I68" s="147">
        <v>2331.8189999999995</v>
      </c>
      <c r="J68" s="245">
        <f t="shared" ref="J68:J78" si="59">H68/$H$95</f>
        <v>0.36391499444991371</v>
      </c>
      <c r="K68" s="246">
        <f t="shared" ref="K68:K78" si="60">I68/$I$95</f>
        <v>0.31830729822535353</v>
      </c>
      <c r="L68" s="61">
        <f t="shared" ref="L68:L83" si="61">(I68-H68)/H68</f>
        <v>-0.23099381647291631</v>
      </c>
      <c r="N68" s="41">
        <f t="shared" ref="N68:N69" si="62">(H68/B68)*10</f>
        <v>16.075887626510305</v>
      </c>
      <c r="O68" s="149">
        <f t="shared" ref="O68:O69" si="63">(I68/C68)*10</f>
        <v>13.12229669272196</v>
      </c>
      <c r="P68" s="61">
        <f t="shared" si="8"/>
        <v>-0.18372801567222072</v>
      </c>
    </row>
    <row r="69" spans="1:16" ht="20.100000000000001" customHeight="1" x14ac:dyDescent="0.25">
      <c r="A69" s="38" t="s">
        <v>179</v>
      </c>
      <c r="B69" s="19">
        <v>1719.6199999999994</v>
      </c>
      <c r="C69" s="140">
        <v>1354.0999999999995</v>
      </c>
      <c r="D69" s="247">
        <f t="shared" si="56"/>
        <v>0.21559902758396735</v>
      </c>
      <c r="E69" s="215">
        <f t="shared" si="57"/>
        <v>0.1573581586039155</v>
      </c>
      <c r="F69" s="52">
        <f t="shared" si="58"/>
        <v>-0.21255858852537193</v>
      </c>
      <c r="H69" s="19">
        <v>1719.508</v>
      </c>
      <c r="I69" s="140">
        <v>1153.2529999999999</v>
      </c>
      <c r="J69" s="214">
        <f t="shared" si="59"/>
        <v>0.20636647515098763</v>
      </c>
      <c r="K69" s="215">
        <f t="shared" si="60"/>
        <v>0.15742596084871241</v>
      </c>
      <c r="L69" s="52">
        <f t="shared" si="61"/>
        <v>-0.32931222186811582</v>
      </c>
      <c r="N69" s="40">
        <f t="shared" si="62"/>
        <v>9.9993486933159694</v>
      </c>
      <c r="O69" s="143">
        <f t="shared" si="63"/>
        <v>8.5167491322649767</v>
      </c>
      <c r="P69" s="52">
        <f t="shared" si="8"/>
        <v>-0.14826961300409811</v>
      </c>
    </row>
    <row r="70" spans="1:16" ht="20.100000000000001" customHeight="1" x14ac:dyDescent="0.25">
      <c r="A70" s="38" t="s">
        <v>186</v>
      </c>
      <c r="B70" s="19">
        <v>1441.29</v>
      </c>
      <c r="C70" s="140">
        <v>1867.11</v>
      </c>
      <c r="D70" s="247">
        <f t="shared" si="56"/>
        <v>0.18070313352164805</v>
      </c>
      <c r="E70" s="215">
        <f t="shared" si="57"/>
        <v>0.21697436785389318</v>
      </c>
      <c r="F70" s="52">
        <f t="shared" si="58"/>
        <v>0.29544366505005931</v>
      </c>
      <c r="H70" s="19">
        <v>999.48299999999995</v>
      </c>
      <c r="I70" s="140">
        <v>1091.1050000000002</v>
      </c>
      <c r="J70" s="214">
        <f t="shared" si="59"/>
        <v>0.11995279096307464</v>
      </c>
      <c r="K70" s="215">
        <f t="shared" si="60"/>
        <v>0.14894238559261011</v>
      </c>
      <c r="L70" s="52">
        <f t="shared" si="61"/>
        <v>9.1669393076220712E-2</v>
      </c>
      <c r="N70" s="40">
        <f t="shared" ref="N70:N83" si="64">(H70/B70)*10</f>
        <v>6.9346418833128656</v>
      </c>
      <c r="O70" s="143">
        <f t="shared" ref="O70:O83" si="65">(I70/C70)*10</f>
        <v>5.8438174504983653</v>
      </c>
      <c r="P70" s="52">
        <f t="shared" ref="P70:P83" si="66">(O70-N70)/N70</f>
        <v>-0.15730075916961181</v>
      </c>
    </row>
    <row r="71" spans="1:16" ht="20.100000000000001" customHeight="1" x14ac:dyDescent="0.25">
      <c r="A71" s="38" t="s">
        <v>184</v>
      </c>
      <c r="B71" s="19">
        <v>208.78</v>
      </c>
      <c r="C71" s="140">
        <v>186.67999999999998</v>
      </c>
      <c r="D71" s="247">
        <f t="shared" si="56"/>
        <v>2.6175995265803328E-2</v>
      </c>
      <c r="E71" s="215">
        <f t="shared" si="57"/>
        <v>2.1693834316652352E-2</v>
      </c>
      <c r="F71" s="52">
        <f t="shared" si="58"/>
        <v>-0.10585305105853061</v>
      </c>
      <c r="H71" s="19">
        <v>497.33999999999992</v>
      </c>
      <c r="I71" s="140">
        <v>465.65100000000001</v>
      </c>
      <c r="J71" s="214">
        <f t="shared" si="59"/>
        <v>5.9688179846556208E-2</v>
      </c>
      <c r="K71" s="215">
        <f t="shared" si="60"/>
        <v>6.3564158164048812E-2</v>
      </c>
      <c r="L71" s="52">
        <f t="shared" si="61"/>
        <v>-6.3716974303293344E-2</v>
      </c>
      <c r="N71" s="40">
        <f t="shared" si="64"/>
        <v>23.821247245904775</v>
      </c>
      <c r="O71" s="143">
        <f t="shared" si="65"/>
        <v>24.94380758517249</v>
      </c>
      <c r="P71" s="52">
        <f t="shared" si="66"/>
        <v>4.7124330967208236E-2</v>
      </c>
    </row>
    <row r="72" spans="1:16" ht="20.100000000000001" customHeight="1" x14ac:dyDescent="0.25">
      <c r="A72" s="38" t="s">
        <v>189</v>
      </c>
      <c r="B72" s="19">
        <v>550.16</v>
      </c>
      <c r="C72" s="140">
        <v>850.63</v>
      </c>
      <c r="D72" s="247">
        <f t="shared" si="56"/>
        <v>6.8976844311880239E-2</v>
      </c>
      <c r="E72" s="215">
        <f t="shared" si="57"/>
        <v>9.8850580055571E-2</v>
      </c>
      <c r="F72" s="52">
        <f t="shared" si="58"/>
        <v>0.5461502108477535</v>
      </c>
      <c r="H72" s="19">
        <v>304.18599999999998</v>
      </c>
      <c r="I72" s="140">
        <v>369.15800000000002</v>
      </c>
      <c r="J72" s="214">
        <f t="shared" si="59"/>
        <v>3.6506833704919264E-2</v>
      </c>
      <c r="K72" s="215">
        <f t="shared" si="60"/>
        <v>5.0392284134521202E-2</v>
      </c>
      <c r="L72" s="52">
        <f t="shared" si="61"/>
        <v>0.21359299902033638</v>
      </c>
      <c r="N72" s="40">
        <f t="shared" si="64"/>
        <v>5.5290460956812559</v>
      </c>
      <c r="O72" s="143">
        <f t="shared" si="65"/>
        <v>4.3398187225938418</v>
      </c>
      <c r="P72" s="52">
        <f t="shared" si="66"/>
        <v>-0.21508725962988823</v>
      </c>
    </row>
    <row r="73" spans="1:16" ht="20.100000000000001" customHeight="1" x14ac:dyDescent="0.25">
      <c r="A73" s="38" t="s">
        <v>180</v>
      </c>
      <c r="B73" s="19">
        <v>232.82</v>
      </c>
      <c r="C73" s="140">
        <v>384.68999999999994</v>
      </c>
      <c r="D73" s="247">
        <f t="shared" si="56"/>
        <v>2.9190033613297875E-2</v>
      </c>
      <c r="E73" s="215">
        <f t="shared" si="57"/>
        <v>4.4704312852330154E-2</v>
      </c>
      <c r="F73" s="52">
        <f t="shared" si="58"/>
        <v>0.65230650287775949</v>
      </c>
      <c r="H73" s="19">
        <v>208.00699999999998</v>
      </c>
      <c r="I73" s="140">
        <v>310.34800000000001</v>
      </c>
      <c r="J73" s="214">
        <f t="shared" si="59"/>
        <v>2.4963926539877383E-2</v>
      </c>
      <c r="K73" s="215">
        <f t="shared" si="60"/>
        <v>4.2364365926189834E-2</v>
      </c>
      <c r="L73" s="52">
        <f t="shared" si="61"/>
        <v>0.49200748051748283</v>
      </c>
      <c r="N73" s="40">
        <f t="shared" si="64"/>
        <v>8.9342410445837981</v>
      </c>
      <c r="O73" s="143">
        <f t="shared" si="65"/>
        <v>8.0674829083157888</v>
      </c>
      <c r="P73" s="52">
        <f t="shared" si="66"/>
        <v>-9.7015306833865167E-2</v>
      </c>
    </row>
    <row r="74" spans="1:16" ht="20.100000000000001" customHeight="1" x14ac:dyDescent="0.25">
      <c r="A74" s="38" t="s">
        <v>182</v>
      </c>
      <c r="B74" s="19">
        <v>203.4</v>
      </c>
      <c r="C74" s="140">
        <v>494.83</v>
      </c>
      <c r="D74" s="247">
        <f t="shared" si="56"/>
        <v>2.550147254078167E-2</v>
      </c>
      <c r="E74" s="215">
        <f t="shared" si="57"/>
        <v>5.7503535648752331E-2</v>
      </c>
      <c r="F74" s="52">
        <f t="shared" si="58"/>
        <v>1.4327925270403143</v>
      </c>
      <c r="H74" s="19">
        <v>123.304</v>
      </c>
      <c r="I74" s="140">
        <v>303.87299999999993</v>
      </c>
      <c r="J74" s="214">
        <f t="shared" si="59"/>
        <v>1.4798309663006732E-2</v>
      </c>
      <c r="K74" s="215">
        <f t="shared" si="60"/>
        <v>4.1480489537838422E-2</v>
      </c>
      <c r="L74" s="52">
        <f t="shared" si="61"/>
        <v>1.4644212677609805</v>
      </c>
      <c r="N74" s="40">
        <f t="shared" ref="N74" si="67">(H74/B74)*10</f>
        <v>6.0621435594886917</v>
      </c>
      <c r="O74" s="143">
        <f t="shared" ref="O74" si="68">(I74/C74)*10</f>
        <v>6.1409575005557446</v>
      </c>
      <c r="P74" s="52">
        <f t="shared" ref="P74" si="69">(O74-N74)/N74</f>
        <v>1.3001002086743801E-2</v>
      </c>
    </row>
    <row r="75" spans="1:16" ht="20.100000000000001" customHeight="1" x14ac:dyDescent="0.25">
      <c r="A75" s="38" t="s">
        <v>183</v>
      </c>
      <c r="B75" s="19">
        <v>633.42999999999995</v>
      </c>
      <c r="C75" s="140">
        <v>591.79000000000008</v>
      </c>
      <c r="D75" s="247">
        <f t="shared" si="56"/>
        <v>7.9416901433172718E-2</v>
      </c>
      <c r="E75" s="215">
        <f t="shared" si="57"/>
        <v>6.8771128188620634E-2</v>
      </c>
      <c r="F75" s="52">
        <f t="shared" si="58"/>
        <v>-6.5737334827841873E-2</v>
      </c>
      <c r="H75" s="19">
        <v>284.41299999999995</v>
      </c>
      <c r="I75" s="140">
        <v>300.86899999999997</v>
      </c>
      <c r="J75" s="214">
        <f t="shared" si="59"/>
        <v>3.4133780300596356E-2</v>
      </c>
      <c r="K75" s="215">
        <f t="shared" si="60"/>
        <v>4.1070425496045754E-2</v>
      </c>
      <c r="L75" s="52">
        <f t="shared" si="61"/>
        <v>5.7859521189256538E-2</v>
      </c>
      <c r="N75" s="40">
        <f t="shared" si="64"/>
        <v>4.4900462560977532</v>
      </c>
      <c r="O75" s="143">
        <f t="shared" si="65"/>
        <v>5.084050085334324</v>
      </c>
      <c r="P75" s="52">
        <f t="shared" si="66"/>
        <v>0.13229347658275856</v>
      </c>
    </row>
    <row r="76" spans="1:16" ht="20.100000000000001" customHeight="1" x14ac:dyDescent="0.25">
      <c r="A76" s="38" t="s">
        <v>188</v>
      </c>
      <c r="B76" s="19">
        <v>209.18</v>
      </c>
      <c r="C76" s="140">
        <v>332.82</v>
      </c>
      <c r="D76" s="247">
        <f t="shared" si="56"/>
        <v>2.6226145654280775E-2</v>
      </c>
      <c r="E76" s="215">
        <f t="shared" si="57"/>
        <v>3.8676569194708792E-2</v>
      </c>
      <c r="F76" s="52">
        <f t="shared" si="58"/>
        <v>0.59106989195907822</v>
      </c>
      <c r="H76" s="19">
        <v>236.32500000000002</v>
      </c>
      <c r="I76" s="140">
        <v>297.19099999999997</v>
      </c>
      <c r="J76" s="214">
        <f t="shared" si="59"/>
        <v>2.836250674033337E-2</v>
      </c>
      <c r="K76" s="215">
        <f t="shared" si="60"/>
        <v>4.0568356406260976E-2</v>
      </c>
      <c r="L76" s="52">
        <f t="shared" si="61"/>
        <v>0.25755209986247735</v>
      </c>
      <c r="N76" s="40">
        <f t="shared" si="64"/>
        <v>11.297686203269912</v>
      </c>
      <c r="O76" s="143">
        <f t="shared" si="65"/>
        <v>8.9294814013580908</v>
      </c>
      <c r="P76" s="52">
        <f t="shared" si="66"/>
        <v>-0.20961856784678501</v>
      </c>
    </row>
    <row r="77" spans="1:16" ht="20.100000000000001" customHeight="1" x14ac:dyDescent="0.25">
      <c r="A77" s="38" t="s">
        <v>178</v>
      </c>
      <c r="B77" s="19">
        <v>312.23</v>
      </c>
      <c r="C77" s="140">
        <v>238.13</v>
      </c>
      <c r="D77" s="247">
        <f t="shared" si="56"/>
        <v>3.9146139485782994E-2</v>
      </c>
      <c r="E77" s="215">
        <f t="shared" si="57"/>
        <v>2.7672770333321328E-2</v>
      </c>
      <c r="F77" s="52">
        <f t="shared" si="58"/>
        <v>-0.23732504884219971</v>
      </c>
      <c r="H77" s="19">
        <v>154.92399999999998</v>
      </c>
      <c r="I77" s="140">
        <v>133.55200000000002</v>
      </c>
      <c r="J77" s="214">
        <f t="shared" si="59"/>
        <v>1.8593178860634323E-2</v>
      </c>
      <c r="K77" s="215">
        <f t="shared" si="60"/>
        <v>1.8230650103027907E-2</v>
      </c>
      <c r="L77" s="52">
        <f t="shared" si="61"/>
        <v>-0.13795151170896672</v>
      </c>
      <c r="N77" s="40">
        <f t="shared" si="64"/>
        <v>4.961855042756941</v>
      </c>
      <c r="O77" s="143">
        <f t="shared" si="65"/>
        <v>5.608365178683913</v>
      </c>
      <c r="P77" s="52">
        <f t="shared" si="66"/>
        <v>0.13029605467227706</v>
      </c>
    </row>
    <row r="78" spans="1:16" ht="20.100000000000001" customHeight="1" x14ac:dyDescent="0.25">
      <c r="A78" s="38" t="s">
        <v>193</v>
      </c>
      <c r="B78" s="19">
        <v>123.29999999999998</v>
      </c>
      <c r="C78" s="140">
        <v>156.65</v>
      </c>
      <c r="D78" s="247">
        <f t="shared" si="56"/>
        <v>1.5458857248172956E-2</v>
      </c>
      <c r="E78" s="215">
        <f t="shared" si="57"/>
        <v>1.8204087988555773E-2</v>
      </c>
      <c r="F78" s="52">
        <f t="shared" si="58"/>
        <v>0.27047850770478532</v>
      </c>
      <c r="H78" s="19">
        <v>90.914999999999992</v>
      </c>
      <c r="I78" s="140">
        <v>100.45099999999999</v>
      </c>
      <c r="J78" s="214">
        <f t="shared" si="59"/>
        <v>1.0911149054469091E-2</v>
      </c>
      <c r="K78" s="215">
        <f t="shared" si="60"/>
        <v>1.3712164800970827E-2</v>
      </c>
      <c r="L78" s="52">
        <f t="shared" si="61"/>
        <v>0.10488918220315682</v>
      </c>
      <c r="N78" s="40">
        <f t="shared" si="64"/>
        <v>7.3734793187347938</v>
      </c>
      <c r="O78" s="143">
        <f t="shared" si="65"/>
        <v>6.4124481327800815</v>
      </c>
      <c r="P78" s="52">
        <f t="shared" si="66"/>
        <v>-0.1303361878988242</v>
      </c>
    </row>
    <row r="79" spans="1:16" ht="20.100000000000001" customHeight="1" x14ac:dyDescent="0.25">
      <c r="A79" s="38" t="s">
        <v>190</v>
      </c>
      <c r="B79" s="19">
        <v>13.49</v>
      </c>
      <c r="C79" s="140">
        <v>25.36</v>
      </c>
      <c r="D79" s="247">
        <f t="shared" ref="D79:D91" si="70">B79/$B$95</f>
        <v>1.6913218514018915E-3</v>
      </c>
      <c r="E79" s="215">
        <f t="shared" ref="E79:E91" si="71">C79/$C$95</f>
        <v>2.947051844173472E-3</v>
      </c>
      <c r="F79" s="52">
        <f t="shared" si="58"/>
        <v>0.87991104521868047</v>
      </c>
      <c r="H79" s="19">
        <v>11.960999999999999</v>
      </c>
      <c r="I79" s="140">
        <v>90.656999999999996</v>
      </c>
      <c r="J79" s="214">
        <f t="shared" ref="J79:J90" si="72">H79/$H$95</f>
        <v>1.4354974849090337E-3</v>
      </c>
      <c r="K79" s="215">
        <f t="shared" ref="K79:K90" si="73">I79/$I$95</f>
        <v>1.2375224978961008E-2</v>
      </c>
      <c r="L79" s="52">
        <f t="shared" si="61"/>
        <v>6.5793829947328826</v>
      </c>
      <c r="N79" s="40">
        <f t="shared" si="64"/>
        <v>8.8665678280207558</v>
      </c>
      <c r="O79" s="143">
        <f t="shared" si="65"/>
        <v>35.748028391167196</v>
      </c>
      <c r="P79" s="52">
        <f t="shared" si="66"/>
        <v>3.0317774684127206</v>
      </c>
    </row>
    <row r="80" spans="1:16" ht="20.100000000000001" customHeight="1" x14ac:dyDescent="0.25">
      <c r="A80" s="38" t="s">
        <v>185</v>
      </c>
      <c r="B80" s="19">
        <v>167.59</v>
      </c>
      <c r="C80" s="140">
        <v>103.16999999999999</v>
      </c>
      <c r="D80" s="247">
        <f t="shared" si="70"/>
        <v>2.101175901233825E-2</v>
      </c>
      <c r="E80" s="215">
        <f t="shared" si="71"/>
        <v>1.19892483739502E-2</v>
      </c>
      <c r="F80" s="52">
        <f t="shared" si="58"/>
        <v>-0.38439047675875659</v>
      </c>
      <c r="H80" s="19">
        <v>271.30099999999999</v>
      </c>
      <c r="I80" s="140">
        <v>88.33</v>
      </c>
      <c r="J80" s="214">
        <f t="shared" si="72"/>
        <v>3.2560145736418841E-2</v>
      </c>
      <c r="K80" s="215">
        <f t="shared" si="73"/>
        <v>1.2057575503178198E-2</v>
      </c>
      <c r="L80" s="52">
        <f t="shared" si="61"/>
        <v>-0.67442066192162953</v>
      </c>
      <c r="N80" s="40">
        <f t="shared" si="64"/>
        <v>16.188376394772956</v>
      </c>
      <c r="O80" s="143">
        <f t="shared" si="65"/>
        <v>8.561597363574684</v>
      </c>
      <c r="P80" s="52">
        <f t="shared" si="66"/>
        <v>-0.47112686567263612</v>
      </c>
    </row>
    <row r="81" spans="1:16" ht="20.100000000000001" customHeight="1" x14ac:dyDescent="0.25">
      <c r="A81" s="38" t="s">
        <v>225</v>
      </c>
      <c r="B81" s="19">
        <v>50.25</v>
      </c>
      <c r="C81" s="140">
        <v>21.330000000000002</v>
      </c>
      <c r="D81" s="247">
        <f t="shared" si="70"/>
        <v>6.3001425524792471E-3</v>
      </c>
      <c r="E81" s="215">
        <f t="shared" si="71"/>
        <v>2.4787309083683031E-3</v>
      </c>
      <c r="F81" s="52">
        <f t="shared" si="58"/>
        <v>-0.57552238805970146</v>
      </c>
      <c r="H81" s="19">
        <v>37.072000000000003</v>
      </c>
      <c r="I81" s="140">
        <v>57.375000000000007</v>
      </c>
      <c r="J81" s="214">
        <f t="shared" si="72"/>
        <v>4.4491900978636994E-3</v>
      </c>
      <c r="K81" s="215">
        <f t="shared" si="73"/>
        <v>7.832032089831872E-3</v>
      </c>
      <c r="L81" s="52">
        <f t="shared" si="61"/>
        <v>0.54766400517911096</v>
      </c>
      <c r="N81" s="40">
        <f t="shared" si="64"/>
        <v>7.377512437810946</v>
      </c>
      <c r="O81" s="143">
        <f t="shared" si="65"/>
        <v>26.898734177215189</v>
      </c>
      <c r="P81" s="52">
        <f t="shared" si="66"/>
        <v>2.64604389405768</v>
      </c>
    </row>
    <row r="82" spans="1:16" ht="20.100000000000001" customHeight="1" x14ac:dyDescent="0.25">
      <c r="A82" s="38" t="s">
        <v>237</v>
      </c>
      <c r="B82" s="19">
        <v>39.119999999999997</v>
      </c>
      <c r="C82" s="140">
        <v>39.54</v>
      </c>
      <c r="D82" s="247">
        <f t="shared" si="70"/>
        <v>4.9047079930942912E-3</v>
      </c>
      <c r="E82" s="215">
        <f t="shared" si="71"/>
        <v>4.5948907696616356E-3</v>
      </c>
      <c r="F82" s="52">
        <f t="shared" si="58"/>
        <v>1.0736196319018449E-2</v>
      </c>
      <c r="H82" s="19">
        <v>41.984999999999999</v>
      </c>
      <c r="I82" s="140">
        <v>44.958999999999996</v>
      </c>
      <c r="J82" s="214">
        <f t="shared" si="72"/>
        <v>5.0388230000757281E-3</v>
      </c>
      <c r="K82" s="215">
        <f t="shared" si="73"/>
        <v>6.1371735202919572E-3</v>
      </c>
      <c r="L82" s="52">
        <f t="shared" si="61"/>
        <v>7.0834821960223809E-2</v>
      </c>
      <c r="N82" s="40">
        <f t="shared" si="64"/>
        <v>10.732361963190185</v>
      </c>
      <c r="O82" s="143">
        <f t="shared" si="65"/>
        <v>11.370510875063227</v>
      </c>
      <c r="P82" s="52">
        <f t="shared" si="66"/>
        <v>5.9460248737581059E-2</v>
      </c>
    </row>
    <row r="83" spans="1:16" ht="20.100000000000001" customHeight="1" x14ac:dyDescent="0.25">
      <c r="A83" s="38" t="s">
        <v>192</v>
      </c>
      <c r="B83" s="19">
        <v>36.39</v>
      </c>
      <c r="C83" s="140">
        <v>28.619999999999997</v>
      </c>
      <c r="D83" s="247">
        <f t="shared" si="70"/>
        <v>4.5624315917357173E-3</v>
      </c>
      <c r="E83" s="215">
        <f t="shared" si="71"/>
        <v>3.3258921048992412E-3</v>
      </c>
      <c r="F83" s="52">
        <f t="shared" si="58"/>
        <v>-0.21352019785655407</v>
      </c>
      <c r="H83" s="19">
        <v>43.603999999999999</v>
      </c>
      <c r="I83" s="140">
        <v>44.040999999999997</v>
      </c>
      <c r="J83" s="214">
        <f t="shared" si="72"/>
        <v>5.2331270238252245E-3</v>
      </c>
      <c r="K83" s="215">
        <f t="shared" si="73"/>
        <v>6.0118610068546473E-3</v>
      </c>
      <c r="L83" s="52">
        <f t="shared" si="61"/>
        <v>1.0022016328777122E-2</v>
      </c>
      <c r="N83" s="40">
        <f t="shared" si="64"/>
        <v>11.982412750755703</v>
      </c>
      <c r="O83" s="143">
        <f t="shared" si="65"/>
        <v>15.388190076869321</v>
      </c>
      <c r="P83" s="52">
        <f t="shared" si="66"/>
        <v>0.28423134780587689</v>
      </c>
    </row>
    <row r="84" spans="1:16" ht="20.100000000000001" customHeight="1" x14ac:dyDescent="0.25">
      <c r="A84" s="38" t="s">
        <v>203</v>
      </c>
      <c r="B84" s="19">
        <v>21.419999999999998</v>
      </c>
      <c r="C84" s="140">
        <v>14.179999999999998</v>
      </c>
      <c r="D84" s="247">
        <f t="shared" si="70"/>
        <v>2.6855533029672726E-3</v>
      </c>
      <c r="E84" s="215">
        <f t="shared" si="71"/>
        <v>1.6478389254881635E-3</v>
      </c>
      <c r="F84" s="52">
        <f t="shared" si="58"/>
        <v>-0.33800186741363214</v>
      </c>
      <c r="H84" s="19">
        <v>66.587000000000003</v>
      </c>
      <c r="I84" s="140">
        <v>25.974</v>
      </c>
      <c r="J84" s="214">
        <f t="shared" si="72"/>
        <v>7.9914280601653571E-3</v>
      </c>
      <c r="K84" s="215">
        <f t="shared" si="73"/>
        <v>3.5456069978438871E-3</v>
      </c>
      <c r="L84" s="52">
        <f t="shared" ref="L84:L93" si="74">(I84-H84)/H84</f>
        <v>-0.60992385901151869</v>
      </c>
      <c r="N84" s="40">
        <f t="shared" ref="N84:N89" si="75">(H84/B84)*10</f>
        <v>31.086367880485533</v>
      </c>
      <c r="O84" s="143">
        <f t="shared" ref="O84:O89" si="76">(I84/C84)*10</f>
        <v>18.317348377997181</v>
      </c>
      <c r="P84" s="52">
        <f t="shared" ref="P84:P89" si="77">(O84-N84)/N84</f>
        <v>-0.41075945416267506</v>
      </c>
    </row>
    <row r="85" spans="1:16" ht="20.100000000000001" customHeight="1" x14ac:dyDescent="0.25">
      <c r="A85" s="38" t="s">
        <v>181</v>
      </c>
      <c r="B85" s="19">
        <v>20.729999999999997</v>
      </c>
      <c r="C85" s="140">
        <v>25.71</v>
      </c>
      <c r="D85" s="247">
        <f t="shared" si="70"/>
        <v>2.5990438828436772E-3</v>
      </c>
      <c r="E85" s="215">
        <f t="shared" si="71"/>
        <v>2.987724878300472E-3</v>
      </c>
      <c r="F85" s="52">
        <f t="shared" si="58"/>
        <v>0.24023154848046332</v>
      </c>
      <c r="H85" s="19">
        <v>13.304000000000002</v>
      </c>
      <c r="I85" s="140">
        <v>25.104999999999997</v>
      </c>
      <c r="J85" s="214">
        <f t="shared" si="72"/>
        <v>1.5966774131953674E-3</v>
      </c>
      <c r="K85" s="215">
        <f t="shared" si="73"/>
        <v>3.4269832786968032E-3</v>
      </c>
      <c r="L85" s="52">
        <f t="shared" si="74"/>
        <v>0.88702645820805726</v>
      </c>
      <c r="N85" s="40">
        <f t="shared" si="75"/>
        <v>6.417752050168839</v>
      </c>
      <c r="O85" s="143">
        <f t="shared" si="76"/>
        <v>9.7646830027226752</v>
      </c>
      <c r="P85" s="52">
        <f t="shared" si="77"/>
        <v>0.52151141496122222</v>
      </c>
    </row>
    <row r="86" spans="1:16" ht="20.100000000000001" customHeight="1" x14ac:dyDescent="0.25">
      <c r="A86" s="38" t="s">
        <v>197</v>
      </c>
      <c r="B86" s="19">
        <v>6.75</v>
      </c>
      <c r="C86" s="140">
        <v>18.64</v>
      </c>
      <c r="D86" s="247">
        <f t="shared" si="70"/>
        <v>8.4628780555691375E-4</v>
      </c>
      <c r="E86" s="215">
        <f t="shared" si="71"/>
        <v>2.1661295889350758E-3</v>
      </c>
      <c r="F86" s="52">
        <f t="shared" si="58"/>
        <v>1.7614814814814816</v>
      </c>
      <c r="H86" s="19">
        <v>7.9420000000000002</v>
      </c>
      <c r="I86" s="140">
        <v>23.373000000000001</v>
      </c>
      <c r="J86" s="214">
        <f t="shared" si="72"/>
        <v>9.5315784843638045E-4</v>
      </c>
      <c r="K86" s="215">
        <f t="shared" si="73"/>
        <v>3.1905548764381755E-3</v>
      </c>
      <c r="L86" s="52">
        <f t="shared" si="74"/>
        <v>1.9429614706623017</v>
      </c>
      <c r="N86" s="40">
        <f t="shared" si="75"/>
        <v>11.765925925925927</v>
      </c>
      <c r="O86" s="143">
        <f t="shared" si="76"/>
        <v>12.539163090128756</v>
      </c>
      <c r="P86" s="52">
        <f t="shared" si="77"/>
        <v>6.5718343721595254E-2</v>
      </c>
    </row>
    <row r="87" spans="1:16" ht="20.100000000000001" customHeight="1" x14ac:dyDescent="0.25">
      <c r="A87" s="38" t="s">
        <v>200</v>
      </c>
      <c r="B87" s="19">
        <v>26.32</v>
      </c>
      <c r="C87" s="140">
        <v>16.490000000000002</v>
      </c>
      <c r="D87" s="247">
        <f t="shared" si="70"/>
        <v>3.2998955618159958E-3</v>
      </c>
      <c r="E87" s="215">
        <f t="shared" si="71"/>
        <v>1.9162809507263627E-3</v>
      </c>
      <c r="F87" s="52">
        <f t="shared" si="58"/>
        <v>-0.37348024316109418</v>
      </c>
      <c r="H87" s="19">
        <v>18.734999999999999</v>
      </c>
      <c r="I87" s="140">
        <v>16.247</v>
      </c>
      <c r="J87" s="214">
        <f t="shared" si="72"/>
        <v>2.2484780018201447E-3</v>
      </c>
      <c r="K87" s="215">
        <f t="shared" si="73"/>
        <v>2.2178130782309091E-3</v>
      </c>
      <c r="L87" s="52">
        <f t="shared" si="74"/>
        <v>-0.13279957299172671</v>
      </c>
      <c r="N87" s="40">
        <f t="shared" si="75"/>
        <v>7.1181610942249236</v>
      </c>
      <c r="O87" s="143">
        <f t="shared" si="76"/>
        <v>9.8526379624014542</v>
      </c>
      <c r="P87" s="52">
        <f t="shared" si="77"/>
        <v>0.38415495687433299</v>
      </c>
    </row>
    <row r="88" spans="1:16" ht="20.100000000000001" customHeight="1" x14ac:dyDescent="0.25">
      <c r="A88" s="38" t="s">
        <v>196</v>
      </c>
      <c r="B88" s="19">
        <v>9.4899999999999984</v>
      </c>
      <c r="C88" s="140">
        <v>4.6499999999999995</v>
      </c>
      <c r="D88" s="247">
        <f t="shared" si="70"/>
        <v>1.1898179666274239E-3</v>
      </c>
      <c r="E88" s="215">
        <f t="shared" si="71"/>
        <v>5.4037031054442598E-4</v>
      </c>
      <c r="F88" s="52">
        <f t="shared" si="58"/>
        <v>-0.51001053740779767</v>
      </c>
      <c r="H88" s="19">
        <v>8.9589999999999996</v>
      </c>
      <c r="I88" s="140">
        <v>5.6029999999999998</v>
      </c>
      <c r="J88" s="214">
        <f t="shared" si="72"/>
        <v>1.0752129393278183E-3</v>
      </c>
      <c r="K88" s="215">
        <f t="shared" si="73"/>
        <v>7.6484315118654415E-4</v>
      </c>
      <c r="L88" s="52">
        <f t="shared" si="74"/>
        <v>-0.37459537894854339</v>
      </c>
      <c r="N88" s="40">
        <f t="shared" si="75"/>
        <v>9.4404636459430993</v>
      </c>
      <c r="O88" s="143">
        <f t="shared" si="76"/>
        <v>12.049462365591399</v>
      </c>
      <c r="P88" s="52">
        <f t="shared" si="77"/>
        <v>0.27636340941469317</v>
      </c>
    </row>
    <row r="89" spans="1:16" ht="20.100000000000001" customHeight="1" x14ac:dyDescent="0.25">
      <c r="A89" s="38" t="s">
        <v>224</v>
      </c>
      <c r="B89" s="19">
        <v>6.93</v>
      </c>
      <c r="C89" s="140">
        <v>8.69</v>
      </c>
      <c r="D89" s="247">
        <f t="shared" si="70"/>
        <v>8.688554803717648E-4</v>
      </c>
      <c r="E89" s="215">
        <f t="shared" si="71"/>
        <v>1.009853333038938E-3</v>
      </c>
      <c r="F89" s="52">
        <f t="shared" si="58"/>
        <v>0.25396825396825395</v>
      </c>
      <c r="H89" s="19">
        <v>3.6120000000000001</v>
      </c>
      <c r="I89" s="140">
        <v>5.1360000000000001</v>
      </c>
      <c r="J89" s="214">
        <f t="shared" si="72"/>
        <v>4.3349359714835135E-4</v>
      </c>
      <c r="K89" s="215">
        <f t="shared" si="73"/>
        <v>7.0109484642050528E-4</v>
      </c>
      <c r="L89" s="52">
        <f t="shared" si="74"/>
        <v>0.42192691029900331</v>
      </c>
      <c r="N89" s="40">
        <f t="shared" si="75"/>
        <v>5.2121212121212128</v>
      </c>
      <c r="O89" s="143">
        <f t="shared" si="76"/>
        <v>5.9102416570771013</v>
      </c>
      <c r="P89" s="52">
        <f t="shared" si="77"/>
        <v>0.13394171327642043</v>
      </c>
    </row>
    <row r="90" spans="1:16" ht="20.100000000000001" customHeight="1" x14ac:dyDescent="0.25">
      <c r="A90" s="38" t="s">
        <v>238</v>
      </c>
      <c r="B90" s="19"/>
      <c r="C90" s="140">
        <v>3.66</v>
      </c>
      <c r="D90" s="247">
        <f t="shared" si="70"/>
        <v>0</v>
      </c>
      <c r="E90" s="215">
        <f t="shared" si="71"/>
        <v>4.2532372829948373E-4</v>
      </c>
      <c r="F90" s="52"/>
      <c r="H90" s="19"/>
      <c r="I90" s="140">
        <v>5.1289999999999996</v>
      </c>
      <c r="J90" s="214">
        <f t="shared" si="72"/>
        <v>0</v>
      </c>
      <c r="K90" s="215">
        <f t="shared" si="73"/>
        <v>7.0013930437904423E-4</v>
      </c>
      <c r="L90" s="52"/>
      <c r="N90" s="40"/>
      <c r="O90" s="143">
        <f t="shared" ref="O90:O93" si="78">(I90/C90)*10</f>
        <v>14.013661202185791</v>
      </c>
      <c r="P90" s="52"/>
    </row>
    <row r="91" spans="1:16" ht="20.100000000000001" customHeight="1" x14ac:dyDescent="0.25">
      <c r="A91" s="38" t="s">
        <v>239</v>
      </c>
      <c r="B91" s="19"/>
      <c r="C91" s="140">
        <v>9</v>
      </c>
      <c r="D91" s="247">
        <f t="shared" si="70"/>
        <v>0</v>
      </c>
      <c r="E91" s="215">
        <f t="shared" si="71"/>
        <v>1.0458780204085666E-3</v>
      </c>
      <c r="F91" s="52"/>
      <c r="H91" s="19"/>
      <c r="I91" s="140">
        <v>3.9910000000000001</v>
      </c>
      <c r="J91" s="214">
        <f>H91/$H$95</f>
        <v>0</v>
      </c>
      <c r="K91" s="215">
        <f>I91/$I$95</f>
        <v>5.4479546963867532E-4</v>
      </c>
      <c r="L91" s="52"/>
      <c r="N91" s="40"/>
      <c r="O91" s="143">
        <f t="shared" si="78"/>
        <v>4.4344444444444449</v>
      </c>
      <c r="P91" s="52"/>
    </row>
    <row r="92" spans="1:16" ht="20.100000000000001" customHeight="1" x14ac:dyDescent="0.25">
      <c r="A92" s="38" t="s">
        <v>240</v>
      </c>
      <c r="B92" s="19"/>
      <c r="C92" s="140">
        <v>0.16999999999999998</v>
      </c>
      <c r="D92" s="247">
        <f>B92/$B$95</f>
        <v>0</v>
      </c>
      <c r="E92" s="215">
        <f>C92/$C$95</f>
        <v>1.9755473718828477E-5</v>
      </c>
      <c r="F92" s="52"/>
      <c r="H92" s="19"/>
      <c r="I92" s="140">
        <v>3.2</v>
      </c>
      <c r="J92" s="214">
        <f>H92/$H$95</f>
        <v>0</v>
      </c>
      <c r="K92" s="215">
        <f>I92/$I$95</f>
        <v>4.3681921895358586E-4</v>
      </c>
      <c r="L92" s="52"/>
      <c r="N92" s="40"/>
      <c r="O92" s="143">
        <f t="shared" si="78"/>
        <v>188.2352941176471</v>
      </c>
      <c r="P92" s="52"/>
    </row>
    <row r="93" spans="1:16" ht="20.100000000000001" customHeight="1" x14ac:dyDescent="0.25">
      <c r="A93" s="38" t="s">
        <v>234</v>
      </c>
      <c r="B93" s="19">
        <v>1.89</v>
      </c>
      <c r="C93" s="140">
        <v>2.64</v>
      </c>
      <c r="D93" s="247">
        <f>B93/$B$95</f>
        <v>2.3696058555593583E-4</v>
      </c>
      <c r="E93" s="215">
        <f>C93/$C$95</f>
        <v>3.0679088598651287E-4</v>
      </c>
      <c r="F93" s="52">
        <f t="shared" si="58"/>
        <v>0.39682539682539697</v>
      </c>
      <c r="H93" s="19">
        <v>2.903</v>
      </c>
      <c r="I93" s="140">
        <v>2.6989999999999998</v>
      </c>
      <c r="J93" s="214">
        <f>H93/$H$95</f>
        <v>3.4840307655638537E-4</v>
      </c>
      <c r="K93" s="215">
        <f>I93/$I$95</f>
        <v>3.6842970998616505E-4</v>
      </c>
      <c r="L93" s="52">
        <f t="shared" si="74"/>
        <v>-7.0272132276954932E-2</v>
      </c>
      <c r="N93" s="40">
        <f t="shared" ref="N93" si="79">(H93/B93)*10</f>
        <v>15.359788359788361</v>
      </c>
      <c r="O93" s="143">
        <f t="shared" si="78"/>
        <v>10.223484848484848</v>
      </c>
      <c r="P93" s="52">
        <f t="shared" ref="P93" si="80">(O93-N93)/N93</f>
        <v>-0.33439936742554732</v>
      </c>
    </row>
    <row r="94" spans="1:16" ht="20.100000000000001" customHeight="1" thickBot="1" x14ac:dyDescent="0.3">
      <c r="A94" s="8" t="s">
        <v>17</v>
      </c>
      <c r="B94" s="196">
        <f>B95-SUM(B68:B93)</f>
        <v>55.220000000001164</v>
      </c>
      <c r="C94" s="22">
        <f>C95-SUM(C68:C93)</f>
        <v>48.940000000000509</v>
      </c>
      <c r="D94" s="247">
        <f>B94/$B$95</f>
        <v>6.923261129311669E-3</v>
      </c>
      <c r="E94" s="215">
        <f>C94/$C$95</f>
        <v>5.6872522576439759E-3</v>
      </c>
      <c r="F94" s="52">
        <f t="shared" si="58"/>
        <v>-0.113726910539669</v>
      </c>
      <c r="H94" s="196">
        <f>H95-SUM(H68:H93)</f>
        <v>153.68300000000181</v>
      </c>
      <c r="I94" s="119">
        <f>I95-SUM(I68:I93)</f>
        <v>26.596000000003187</v>
      </c>
      <c r="J94" s="214">
        <f>H94/$H$95</f>
        <v>1.8444240445888944E-2</v>
      </c>
      <c r="K94" s="215">
        <f>I94/$I$95</f>
        <v>3.6305137335284252E-3</v>
      </c>
      <c r="L94" s="52">
        <f t="shared" ref="L94" si="81">(I94-H94)/H94</f>
        <v>-0.8269424724920591</v>
      </c>
      <c r="N94" s="40">
        <f t="shared" ref="N94" si="82">(H94/B94)*10</f>
        <v>27.831039478449576</v>
      </c>
      <c r="O94" s="143">
        <f t="shared" ref="O94" si="83">(I94/C94)*10</f>
        <v>5.4344094809977337</v>
      </c>
      <c r="P94" s="52">
        <f t="shared" ref="P94" si="84">(O94-N94)/N94</f>
        <v>-0.80473566266880681</v>
      </c>
    </row>
    <row r="95" spans="1:16" ht="26.25" customHeight="1" thickBot="1" x14ac:dyDescent="0.3">
      <c r="A95" s="12" t="s">
        <v>18</v>
      </c>
      <c r="B95" s="17">
        <v>7976.01</v>
      </c>
      <c r="C95" s="145">
        <v>8605.2099999999991</v>
      </c>
      <c r="D95" s="243">
        <f>SUM(D68:D94)</f>
        <v>0.99999999999999989</v>
      </c>
      <c r="E95" s="244">
        <f>SUM(E68:E94)</f>
        <v>1</v>
      </c>
      <c r="F95" s="57">
        <f>(C95-B95)/B95</f>
        <v>7.8886561075023592E-2</v>
      </c>
      <c r="G95" s="1"/>
      <c r="H95" s="17">
        <v>8332.3030000000017</v>
      </c>
      <c r="I95" s="145">
        <v>7325.6850000000013</v>
      </c>
      <c r="J95" s="255">
        <f>H95/$H$95</f>
        <v>1</v>
      </c>
      <c r="K95" s="244">
        <f>I95/$I$95</f>
        <v>1</v>
      </c>
      <c r="L95" s="57">
        <f>(I95-H95)/H95</f>
        <v>-0.12080909683673291</v>
      </c>
      <c r="M95" s="1"/>
      <c r="N95" s="37">
        <f t="shared" ref="N95:O95" si="85">(H95/B95)*10</f>
        <v>10.446705809044875</v>
      </c>
      <c r="O95" s="150">
        <f t="shared" si="85"/>
        <v>8.5130810288185899</v>
      </c>
      <c r="P95" s="57">
        <f>(O95-N95)/N95</f>
        <v>-0.18509421204836948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7" t="s">
        <v>3</v>
      </c>
      <c r="B4" s="321"/>
      <c r="C4" s="321"/>
      <c r="D4" s="358" t="s">
        <v>1</v>
      </c>
      <c r="E4" s="378"/>
      <c r="F4" s="359" t="s">
        <v>13</v>
      </c>
      <c r="G4" s="359"/>
      <c r="H4" s="379" t="s">
        <v>34</v>
      </c>
      <c r="I4" s="378"/>
      <c r="K4" s="358" t="s">
        <v>19</v>
      </c>
      <c r="L4" s="378"/>
      <c r="M4" s="359" t="s">
        <v>13</v>
      </c>
      <c r="N4" s="359"/>
      <c r="O4" s="379" t="s">
        <v>34</v>
      </c>
      <c r="P4" s="378"/>
      <c r="R4" s="358" t="s">
        <v>22</v>
      </c>
      <c r="S4" s="359"/>
      <c r="T4" s="69" t="s">
        <v>0</v>
      </c>
    </row>
    <row r="5" spans="1:20" x14ac:dyDescent="0.25">
      <c r="A5" s="366"/>
      <c r="B5" s="322"/>
      <c r="C5" s="322"/>
      <c r="D5" s="380" t="s">
        <v>40</v>
      </c>
      <c r="E5" s="381"/>
      <c r="F5" s="382" t="str">
        <f>D5</f>
        <v>jan - mar</v>
      </c>
      <c r="G5" s="382"/>
      <c r="H5" s="380" t="str">
        <f>F5</f>
        <v>jan - mar</v>
      </c>
      <c r="I5" s="381"/>
      <c r="K5" s="380" t="str">
        <f>D5</f>
        <v>jan - mar</v>
      </c>
      <c r="L5" s="381"/>
      <c r="M5" s="382" t="str">
        <f>D5</f>
        <v>jan - mar</v>
      </c>
      <c r="N5" s="382"/>
      <c r="O5" s="380" t="str">
        <f>D5</f>
        <v>jan - mar</v>
      </c>
      <c r="P5" s="381"/>
      <c r="R5" s="380" t="str">
        <f>D5</f>
        <v>jan - mar</v>
      </c>
      <c r="S5" s="382"/>
      <c r="T5" s="67" t="s">
        <v>35</v>
      </c>
    </row>
    <row r="6" spans="1:20" ht="15.75" thickBot="1" x14ac:dyDescent="0.3">
      <c r="A6" s="366"/>
      <c r="B6" s="322"/>
      <c r="C6" s="322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7" t="s">
        <v>2</v>
      </c>
      <c r="B23" s="321"/>
      <c r="C23" s="321"/>
      <c r="D23" s="358" t="s">
        <v>1</v>
      </c>
      <c r="E23" s="378"/>
      <c r="F23" s="359" t="s">
        <v>13</v>
      </c>
      <c r="G23" s="359"/>
      <c r="H23" s="379" t="s">
        <v>34</v>
      </c>
      <c r="I23" s="378"/>
      <c r="J23"/>
      <c r="K23" s="358" t="s">
        <v>19</v>
      </c>
      <c r="L23" s="378"/>
      <c r="M23" s="359" t="s">
        <v>13</v>
      </c>
      <c r="N23" s="359"/>
      <c r="O23" s="379" t="s">
        <v>34</v>
      </c>
      <c r="P23" s="378"/>
      <c r="Q23"/>
      <c r="R23" s="358" t="s">
        <v>22</v>
      </c>
      <c r="S23" s="359"/>
      <c r="T23" s="69" t="s">
        <v>0</v>
      </c>
    </row>
    <row r="24" spans="1:20" s="3" customFormat="1" ht="15" customHeight="1" x14ac:dyDescent="0.25">
      <c r="A24" s="366"/>
      <c r="B24" s="322"/>
      <c r="C24" s="322"/>
      <c r="D24" s="380" t="s">
        <v>40</v>
      </c>
      <c r="E24" s="381"/>
      <c r="F24" s="382" t="str">
        <f>D24</f>
        <v>jan - mar</v>
      </c>
      <c r="G24" s="382"/>
      <c r="H24" s="380" t="str">
        <f>F24</f>
        <v>jan - mar</v>
      </c>
      <c r="I24" s="381"/>
      <c r="J24"/>
      <c r="K24" s="380" t="str">
        <f>D24</f>
        <v>jan - mar</v>
      </c>
      <c r="L24" s="381"/>
      <c r="M24" s="382" t="str">
        <f>D24</f>
        <v>jan - mar</v>
      </c>
      <c r="N24" s="382"/>
      <c r="O24" s="380" t="str">
        <f>D24</f>
        <v>jan - mar</v>
      </c>
      <c r="P24" s="381"/>
      <c r="Q24"/>
      <c r="R24" s="380" t="str">
        <f>D24</f>
        <v>jan - mar</v>
      </c>
      <c r="S24" s="382"/>
      <c r="T24" s="67" t="s">
        <v>35</v>
      </c>
    </row>
    <row r="25" spans="1:20" ht="15.75" customHeight="1" thickBot="1" x14ac:dyDescent="0.3">
      <c r="A25" s="366"/>
      <c r="B25" s="322"/>
      <c r="C25" s="322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7" t="s">
        <v>2</v>
      </c>
      <c r="B42" s="321"/>
      <c r="C42" s="321"/>
      <c r="D42" s="358" t="s">
        <v>1</v>
      </c>
      <c r="E42" s="378"/>
      <c r="F42" s="359" t="s">
        <v>13</v>
      </c>
      <c r="G42" s="359"/>
      <c r="H42" s="379" t="s">
        <v>34</v>
      </c>
      <c r="I42" s="378"/>
      <c r="K42" s="358" t="s">
        <v>19</v>
      </c>
      <c r="L42" s="378"/>
      <c r="M42" s="359" t="s">
        <v>13</v>
      </c>
      <c r="N42" s="359"/>
      <c r="O42" s="379" t="s">
        <v>34</v>
      </c>
      <c r="P42" s="378"/>
      <c r="R42" s="358" t="s">
        <v>22</v>
      </c>
      <c r="S42" s="359"/>
      <c r="T42" s="69" t="s">
        <v>0</v>
      </c>
    </row>
    <row r="43" spans="1:20" ht="15" customHeight="1" x14ac:dyDescent="0.25">
      <c r="A43" s="366"/>
      <c r="B43" s="322"/>
      <c r="C43" s="322"/>
      <c r="D43" s="380" t="s">
        <v>40</v>
      </c>
      <c r="E43" s="381"/>
      <c r="F43" s="382" t="str">
        <f>D43</f>
        <v>jan - mar</v>
      </c>
      <c r="G43" s="382"/>
      <c r="H43" s="380" t="str">
        <f>F43</f>
        <v>jan - mar</v>
      </c>
      <c r="I43" s="381"/>
      <c r="K43" s="380" t="str">
        <f>D43</f>
        <v>jan - mar</v>
      </c>
      <c r="L43" s="381"/>
      <c r="M43" s="382" t="str">
        <f>D43</f>
        <v>jan - mar</v>
      </c>
      <c r="N43" s="382"/>
      <c r="O43" s="380" t="str">
        <f>D43</f>
        <v>jan - mar</v>
      </c>
      <c r="P43" s="381"/>
      <c r="R43" s="380" t="str">
        <f>D43</f>
        <v>jan - mar</v>
      </c>
      <c r="S43" s="382"/>
      <c r="T43" s="67" t="s">
        <v>35</v>
      </c>
    </row>
    <row r="44" spans="1:20" ht="15.75" customHeight="1" thickBot="1" x14ac:dyDescent="0.3">
      <c r="A44" s="366"/>
      <c r="B44" s="322"/>
      <c r="C44" s="322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H1" workbookViewId="0">
      <selection activeCell="T30" sqref="T30:U30"/>
    </sheetView>
  </sheetViews>
  <sheetFormatPr defaultRowHeight="15" x14ac:dyDescent="0.25"/>
  <cols>
    <col min="1" max="1" width="19.42578125" bestFit="1" customWidth="1"/>
    <col min="18" max="18" width="9.42578125" customWidth="1"/>
    <col min="19" max="19" width="18.5703125" customWidth="1"/>
    <col min="20" max="21" width="9.140625" customWidth="1"/>
    <col min="22" max="23" width="9.855468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6" t="s">
        <v>3</v>
      </c>
      <c r="B3" s="328">
        <v>2007</v>
      </c>
      <c r="C3" s="323">
        <v>2008</v>
      </c>
      <c r="D3" s="323">
        <v>2009</v>
      </c>
      <c r="E3" s="323">
        <v>2010</v>
      </c>
      <c r="F3" s="323">
        <v>2011</v>
      </c>
      <c r="G3" s="323">
        <v>2012</v>
      </c>
      <c r="H3" s="323">
        <v>2013</v>
      </c>
      <c r="I3" s="323">
        <v>2014</v>
      </c>
      <c r="J3" s="323">
        <v>2015</v>
      </c>
      <c r="K3" s="323">
        <v>2016</v>
      </c>
      <c r="L3" s="334">
        <v>2017</v>
      </c>
      <c r="M3" s="323">
        <v>2018</v>
      </c>
      <c r="N3" s="323">
        <v>2019</v>
      </c>
      <c r="O3" s="321">
        <v>2020</v>
      </c>
      <c r="P3" s="323">
        <v>2021</v>
      </c>
      <c r="Q3" s="321">
        <v>2022</v>
      </c>
      <c r="R3" s="340">
        <v>2023</v>
      </c>
      <c r="S3" s="271" t="s">
        <v>49</v>
      </c>
      <c r="T3" s="330" t="s">
        <v>209</v>
      </c>
      <c r="U3" s="331"/>
      <c r="V3" s="338" t="s">
        <v>144</v>
      </c>
      <c r="W3" s="339"/>
    </row>
    <row r="4" spans="1:37" ht="31.5" customHeight="1" thickBot="1" x14ac:dyDescent="0.3">
      <c r="A4" s="327"/>
      <c r="B4" s="329"/>
      <c r="C4" s="325"/>
      <c r="D4" s="325"/>
      <c r="E4" s="325"/>
      <c r="F4" s="325"/>
      <c r="G4" s="325"/>
      <c r="H4" s="325"/>
      <c r="I4" s="325"/>
      <c r="J4" s="325"/>
      <c r="K4" s="325"/>
      <c r="L4" s="335"/>
      <c r="M4" s="325"/>
      <c r="N4" s="325"/>
      <c r="O4" s="322"/>
      <c r="P4" s="325"/>
      <c r="Q4" s="322"/>
      <c r="R4" s="341"/>
      <c r="S4" s="174" t="s">
        <v>145</v>
      </c>
      <c r="T4" s="127">
        <v>2023</v>
      </c>
      <c r="U4" s="264">
        <v>2024</v>
      </c>
      <c r="V4" s="297" t="s">
        <v>210</v>
      </c>
      <c r="W4" s="298" t="s">
        <v>211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938963.28800000018</v>
      </c>
      <c r="R6" s="147">
        <v>924632.3</v>
      </c>
      <c r="S6" s="100"/>
      <c r="T6" s="115">
        <v>768858.05500000005</v>
      </c>
      <c r="U6" s="147">
        <v>807101.39899999998</v>
      </c>
      <c r="V6" s="112">
        <v>938342.17000000016</v>
      </c>
      <c r="W6" s="147">
        <v>962875.64400000032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1.4051051738465714E-2</v>
      </c>
      <c r="R7" s="278">
        <f>(R6-Q6)/Q6</f>
        <v>-1.5262564770264081E-2</v>
      </c>
      <c r="T7" s="118"/>
      <c r="U7" s="278">
        <f>(U6-T6)/T6</f>
        <v>4.9740447864593057E-2</v>
      </c>
      <c r="W7" s="278">
        <f>(W6-V6)/V6</f>
        <v>2.6145552000503353E-2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53">
        <v>167736.79199999999</v>
      </c>
      <c r="Q8" s="204">
        <v>205343.67500000002</v>
      </c>
      <c r="R8" s="147">
        <v>197581.58900000004</v>
      </c>
      <c r="S8" s="100"/>
      <c r="T8" s="115">
        <v>168706.78700000001</v>
      </c>
      <c r="U8" s="147">
        <v>130377.09200000002</v>
      </c>
      <c r="V8" s="112">
        <v>209534.78700000004</v>
      </c>
      <c r="W8" s="147">
        <v>159251.894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79">
        <f t="shared" si="1"/>
        <v>8.9145081860037469E-3</v>
      </c>
      <c r="Q9" s="288">
        <f t="shared" si="1"/>
        <v>0.22420175413871057</v>
      </c>
      <c r="R9" s="281">
        <f>(R8-Q8)/Q8</f>
        <v>-3.7800463052976824E-2</v>
      </c>
      <c r="S9" s="10"/>
      <c r="T9" s="116"/>
      <c r="U9" s="281">
        <f>(U8-T8)/T8</f>
        <v>-0.22719711329692971</v>
      </c>
      <c r="V9" s="299"/>
      <c r="W9" s="281">
        <f>(W8-V8)/V8</f>
        <v>-0.23997396193692663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154">
        <f t="shared" si="3"/>
        <v>758215.88700000022</v>
      </c>
      <c r="Q10" s="119">
        <f t="shared" si="3"/>
        <v>733619.61300000013</v>
      </c>
      <c r="R10" s="140">
        <f t="shared" si="3"/>
        <v>727050.71100000001</v>
      </c>
      <c r="T10" s="117">
        <f>T6-T8</f>
        <v>600151.26800000004</v>
      </c>
      <c r="U10" s="140">
        <f>U6-U8</f>
        <v>676724.30699999991</v>
      </c>
      <c r="V10" s="119">
        <f>V6-V8</f>
        <v>728807.38300000015</v>
      </c>
      <c r="W10" s="140">
        <f>W6-W8</f>
        <v>803623.75000000035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79">
        <f t="shared" si="4"/>
        <v>9.8967189172580669E-2</v>
      </c>
      <c r="Q11" s="288">
        <f t="shared" si="4"/>
        <v>-3.2439671103858161E-2</v>
      </c>
      <c r="R11" s="281">
        <f>(R10-Q10)/R10</f>
        <v>-9.0349983854153999E-3</v>
      </c>
      <c r="S11" s="10"/>
      <c r="T11" s="116"/>
      <c r="U11" s="281">
        <f>(U10-T10)/T10</f>
        <v>0.12758956463622745</v>
      </c>
      <c r="V11" s="299"/>
      <c r="W11" s="281">
        <f>(W10-V10)/V10</f>
        <v>0.10265588514215174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4.5573629174740908</v>
      </c>
      <c r="U12" s="285">
        <f t="shared" si="5"/>
        <v>6.1905154242894129</v>
      </c>
      <c r="V12" s="103">
        <f>V6/V8</f>
        <v>4.4782166409437298</v>
      </c>
      <c r="W12" s="285">
        <f>W6/W8</f>
        <v>6.0462429665043755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6" t="s">
        <v>2</v>
      </c>
      <c r="B14" s="328">
        <v>2007</v>
      </c>
      <c r="C14" s="323">
        <v>2008</v>
      </c>
      <c r="D14" s="323">
        <v>2009</v>
      </c>
      <c r="E14" s="323">
        <v>2010</v>
      </c>
      <c r="F14" s="323">
        <v>2011</v>
      </c>
      <c r="G14" s="323">
        <v>2012</v>
      </c>
      <c r="H14" s="323">
        <v>2013</v>
      </c>
      <c r="I14" s="323">
        <v>2014</v>
      </c>
      <c r="J14" s="323">
        <v>2015</v>
      </c>
      <c r="K14" s="332">
        <v>2016</v>
      </c>
      <c r="L14" s="334">
        <v>2017</v>
      </c>
      <c r="M14" s="323">
        <v>2018</v>
      </c>
      <c r="N14" s="323">
        <v>2019</v>
      </c>
      <c r="O14" s="321">
        <v>2020</v>
      </c>
      <c r="P14" s="323">
        <v>2021</v>
      </c>
      <c r="Q14" s="323">
        <v>2022</v>
      </c>
      <c r="R14" s="340">
        <v>2023</v>
      </c>
      <c r="S14" s="128" t="s">
        <v>49</v>
      </c>
      <c r="T14" s="330" t="str">
        <f>T3</f>
        <v>jan-out</v>
      </c>
      <c r="U14" s="331"/>
      <c r="V14" s="338" t="s">
        <v>144</v>
      </c>
      <c r="W14" s="339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7"/>
      <c r="B15" s="329"/>
      <c r="C15" s="325"/>
      <c r="D15" s="325"/>
      <c r="E15" s="325"/>
      <c r="F15" s="325"/>
      <c r="G15" s="325"/>
      <c r="H15" s="325"/>
      <c r="I15" s="325"/>
      <c r="J15" s="325"/>
      <c r="K15" s="333"/>
      <c r="L15" s="335"/>
      <c r="M15" s="325"/>
      <c r="N15" s="325"/>
      <c r="O15" s="322"/>
      <c r="P15" s="325"/>
      <c r="Q15" s="324"/>
      <c r="R15" s="341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nov 2022 a out 2023</v>
      </c>
      <c r="W15" s="298" t="str">
        <f>W4</f>
        <v>nov  2023 a out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418166.49</v>
      </c>
      <c r="Q17" s="274">
        <v>405350.3519999999</v>
      </c>
      <c r="R17" s="147">
        <v>407506.523999998</v>
      </c>
      <c r="S17" s="100"/>
      <c r="T17" s="115">
        <v>329664.95199999999</v>
      </c>
      <c r="U17" s="147">
        <v>346899.11200000008</v>
      </c>
      <c r="V17" s="39">
        <v>408659.67899999995</v>
      </c>
      <c r="W17" s="147">
        <v>421645.80599999998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6.1459813259181283E-2</v>
      </c>
      <c r="Q18" s="276">
        <f t="shared" si="6"/>
        <v>-3.064840991921685E-2</v>
      </c>
      <c r="R18" s="278">
        <f>(R17-Q17)/Q17</f>
        <v>5.3192799497016356E-3</v>
      </c>
      <c r="T18" s="118"/>
      <c r="U18" s="278"/>
      <c r="V18" s="116"/>
      <c r="W18" s="317">
        <f>(W17-V17)/V17</f>
        <v>3.1777363090426246E-2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202578.51500000001</v>
      </c>
      <c r="R19" s="147">
        <v>194891.68100000001</v>
      </c>
      <c r="S19" s="100"/>
      <c r="T19" s="115">
        <v>166537.24100000001</v>
      </c>
      <c r="U19" s="147">
        <v>128563.30900000002</v>
      </c>
      <c r="V19" s="112">
        <v>206943.44700000001</v>
      </c>
      <c r="W19" s="147">
        <v>156911.88500000001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0.22527490908611875</v>
      </c>
      <c r="R20" s="281">
        <f>(R19-Q19)/Q19</f>
        <v>-3.7944961734959912E-2</v>
      </c>
      <c r="S20" s="10"/>
      <c r="T20" s="116"/>
      <c r="U20" s="281">
        <f>(U19-T19)/T19</f>
        <v>-0.22802066235743623</v>
      </c>
      <c r="V20" s="299"/>
      <c r="W20" s="281">
        <f>(W19-V19)/V19</f>
        <v>-0.24176441788949229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252833.37699999998</v>
      </c>
      <c r="Q21" s="154">
        <f t="shared" ref="Q21" si="9">Q17-Q19</f>
        <v>202771.83699999988</v>
      </c>
      <c r="R21" s="140">
        <f t="shared" ref="R21" si="10">R17-R19</f>
        <v>212614.84299999799</v>
      </c>
      <c r="T21" s="117">
        <f>T17-T19</f>
        <v>163127.71099999998</v>
      </c>
      <c r="U21" s="140">
        <f>U17-U19</f>
        <v>218335.80300000007</v>
      </c>
      <c r="V21" s="119">
        <f>V17-V19</f>
        <v>201716.23199999993</v>
      </c>
      <c r="W21" s="140">
        <f>W17-W19</f>
        <v>264733.92099999997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0.10115460548136972</v>
      </c>
      <c r="Q22" s="279">
        <f t="shared" si="11"/>
        <v>-0.19800210159752801</v>
      </c>
      <c r="R22" s="281">
        <f>(R21-Q21)/Q21</f>
        <v>4.8542273649166121E-2</v>
      </c>
      <c r="S22" s="10"/>
      <c r="T22" s="116"/>
      <c r="U22" s="281">
        <f>(U21-T21)/T21</f>
        <v>0.33843478622709355</v>
      </c>
      <c r="V22" s="299"/>
      <c r="W22" s="281">
        <f>(W21-V21)/V21</f>
        <v>0.31240762518308424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1.9795269215490365</v>
      </c>
      <c r="U23" s="285">
        <f>(U17/U19)</f>
        <v>2.6982746064820096</v>
      </c>
      <c r="V23" s="103">
        <f>V17/V19</f>
        <v>1.9747408527509447</v>
      </c>
      <c r="W23" s="285">
        <f>W17/W19</f>
        <v>2.6871502180985205</v>
      </c>
    </row>
    <row r="24" spans="1:37" ht="30" customHeight="1" thickBot="1" x14ac:dyDescent="0.3"/>
    <row r="25" spans="1:37" ht="22.5" customHeight="1" x14ac:dyDescent="0.25">
      <c r="A25" s="326" t="s">
        <v>15</v>
      </c>
      <c r="B25" s="328">
        <v>2007</v>
      </c>
      <c r="C25" s="323">
        <v>2008</v>
      </c>
      <c r="D25" s="323">
        <v>2009</v>
      </c>
      <c r="E25" s="323">
        <v>2010</v>
      </c>
      <c r="F25" s="323">
        <v>2011</v>
      </c>
      <c r="G25" s="323">
        <v>2012</v>
      </c>
      <c r="H25" s="323">
        <v>2013</v>
      </c>
      <c r="I25" s="323">
        <v>2014</v>
      </c>
      <c r="J25" s="323">
        <v>2015</v>
      </c>
      <c r="K25" s="332">
        <v>2016</v>
      </c>
      <c r="L25" s="334">
        <v>2017</v>
      </c>
      <c r="M25" s="323">
        <v>2018</v>
      </c>
      <c r="N25" s="323">
        <v>2019</v>
      </c>
      <c r="O25" s="336">
        <v>2020</v>
      </c>
      <c r="P25" s="321">
        <v>2021</v>
      </c>
      <c r="Q25" s="323">
        <v>2022</v>
      </c>
      <c r="R25" s="340">
        <v>2023</v>
      </c>
      <c r="S25" s="128" t="s">
        <v>49</v>
      </c>
      <c r="T25" s="330" t="str">
        <f>T14</f>
        <v>jan-out</v>
      </c>
      <c r="U25" s="331"/>
      <c r="V25" s="338" t="s">
        <v>144</v>
      </c>
      <c r="W25" s="339"/>
    </row>
    <row r="26" spans="1:37" ht="31.5" customHeight="1" thickBot="1" x14ac:dyDescent="0.3">
      <c r="A26" s="327"/>
      <c r="B26" s="329"/>
      <c r="C26" s="325"/>
      <c r="D26" s="325"/>
      <c r="E26" s="325"/>
      <c r="F26" s="325"/>
      <c r="G26" s="325"/>
      <c r="H26" s="325"/>
      <c r="I26" s="325"/>
      <c r="J26" s="325"/>
      <c r="K26" s="333"/>
      <c r="L26" s="335"/>
      <c r="M26" s="325"/>
      <c r="N26" s="325"/>
      <c r="O26" s="337"/>
      <c r="P26" s="322"/>
      <c r="Q26" s="325"/>
      <c r="R26" s="341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nov 2022 a out 2023</v>
      </c>
      <c r="W26" s="298" t="str">
        <f>W4</f>
        <v>nov  2023 a out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520796.79799999984</v>
      </c>
      <c r="R28" s="147">
        <v>519281.94800000021</v>
      </c>
      <c r="S28" s="100"/>
      <c r="T28" s="115">
        <v>439193.10300000035</v>
      </c>
      <c r="U28" s="147">
        <v>460202.28700000013</v>
      </c>
      <c r="V28" s="112">
        <v>529682.49099999992</v>
      </c>
      <c r="W28" s="147">
        <v>541229.83800000011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4.5810259040419382E-2</v>
      </c>
      <c r="R29" s="278">
        <f>(R28-Q28)/Q28</f>
        <v>-2.9087160401466755E-3</v>
      </c>
      <c r="T29" s="118"/>
      <c r="U29" s="278">
        <f>(U28-T28)/T28</f>
        <v>4.7835869590146456E-2</v>
      </c>
      <c r="W29" s="278">
        <f>(W28-V28)/V28</f>
        <v>2.1800507277859378E-2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2689.9079999999999</v>
      </c>
      <c r="S30" s="100"/>
      <c r="T30" s="115">
        <v>2169.5459999999994</v>
      </c>
      <c r="U30" s="147">
        <v>1813.7829999999997</v>
      </c>
      <c r="V30" s="112">
        <v>2591.34</v>
      </c>
      <c r="W30" s="147">
        <v>2340.0089999999996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(R30-Q30)/Q30</f>
        <v>-2.7214338410797349E-2</v>
      </c>
      <c r="S31" s="10"/>
      <c r="T31" s="116"/>
      <c r="U31" s="281">
        <f>(U30-T30)/T30</f>
        <v>-0.16398039036738551</v>
      </c>
      <c r="V31" s="299"/>
      <c r="W31" s="281">
        <f>(W30-V30)/V30</f>
        <v>-9.698881659681885E-2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518031.63799999986</v>
      </c>
      <c r="R32" s="140">
        <f t="shared" ref="R32" si="16">(R28-R30)</f>
        <v>516592.04000000021</v>
      </c>
      <c r="T32" s="117">
        <f>T28-T30</f>
        <v>437023.55700000038</v>
      </c>
      <c r="U32" s="140">
        <f>U28-U30</f>
        <v>458388.50400000013</v>
      </c>
      <c r="V32" s="119">
        <f>V28-V30</f>
        <v>527091.15099999995</v>
      </c>
      <c r="W32" s="140">
        <f>W28-W30</f>
        <v>538889.82900000014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4.5303039885306172E-2</v>
      </c>
      <c r="R33" s="281">
        <f>(R32-Q32)/Q32</f>
        <v>-2.7789769859570801E-3</v>
      </c>
      <c r="S33" s="10"/>
      <c r="T33" s="116"/>
      <c r="U33" s="281">
        <f>(U32-T32)/T32</f>
        <v>4.8887403568498564E-2</v>
      </c>
      <c r="V33" s="299"/>
      <c r="W33" s="281">
        <f>(W32-V32)/V32</f>
        <v>2.2384511630703111E-2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202.43548788548409</v>
      </c>
      <c r="U34" s="285">
        <f>(U28/U30)</f>
        <v>253.72510768928819</v>
      </c>
    </row>
    <row r="36" spans="1:23" x14ac:dyDescent="0.25">
      <c r="A36" s="3" t="s">
        <v>70</v>
      </c>
    </row>
  </sheetData>
  <mergeCells count="60">
    <mergeCell ref="V3:W3"/>
    <mergeCell ref="V14:W14"/>
    <mergeCell ref="V25:W25"/>
    <mergeCell ref="R3:R4"/>
    <mergeCell ref="R14:R15"/>
    <mergeCell ref="R25:R26"/>
    <mergeCell ref="T25:U25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workbookViewId="0">
      <selection activeCell="AG51" sqref="AG51:AH62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7" t="s">
        <v>3</v>
      </c>
      <c r="B4" s="349" t="s">
        <v>72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4"/>
      <c r="Q4" s="352" t="s">
        <v>146</v>
      </c>
      <c r="S4" s="350" t="s">
        <v>3</v>
      </c>
      <c r="T4" s="342" t="s">
        <v>72</v>
      </c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4"/>
      <c r="AI4" s="345" t="s">
        <v>146</v>
      </c>
      <c r="AK4" s="342" t="s">
        <v>72</v>
      </c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4"/>
      <c r="AZ4" s="345" t="s">
        <v>146</v>
      </c>
    </row>
    <row r="5" spans="1:55" ht="20.100000000000001" customHeight="1" thickBot="1" x14ac:dyDescent="0.3">
      <c r="A5" s="34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3"/>
      <c r="S5" s="351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6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46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12">
        <v>224820.05999999991</v>
      </c>
      <c r="Q7" s="61">
        <f>IF(P7="","",(P7-O7)/O7)</f>
        <v>-3.8530489057352867E-2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62328.526000000005</v>
      </c>
      <c r="AH7" s="112">
        <v>64824.128999999914</v>
      </c>
      <c r="AI7" s="61">
        <f>IF(AH7="","",(AH7-AG7)/AG7)</f>
        <v>4.0039499730828029E-2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2.6655529498122226</v>
      </c>
      <c r="AY7" s="156">
        <f>(AH7/P7)*10</f>
        <v>2.883378333766121</v>
      </c>
      <c r="AZ7" s="61">
        <f t="shared" ref="AZ7:AZ23" si="1">IF(AY7="","",(AY7-AX7)/AX7)</f>
        <v>8.1718648271175143E-2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19">
        <v>268975.33000000089</v>
      </c>
      <c r="Q8" s="52">
        <f t="shared" ref="Q8:Q23" si="2">IF(P8="","",(P8-O8)/O8)</f>
        <v>0.19055816715482884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65467.732000000033</v>
      </c>
      <c r="AH8" s="119">
        <v>72566.138000000035</v>
      </c>
      <c r="AI8" s="52">
        <f t="shared" ref="AI8:AI23" si="3">IF(AH8="","",(AH8-AG8)/AG8)</f>
        <v>0.10842602581681002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2.8977803658686212</v>
      </c>
      <c r="AY8" s="157">
        <f>IF(AH8="","",(AH8/P8)*10)</f>
        <v>2.6978733700224398</v>
      </c>
      <c r="AZ8" s="52">
        <f t="shared" si="1"/>
        <v>-6.8986248302589523E-2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19">
        <v>293138.80999999965</v>
      </c>
      <c r="Q9" s="52">
        <f t="shared" si="2"/>
        <v>1.9086942507048552E-2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82246.040000000023</v>
      </c>
      <c r="AH9" s="119">
        <v>77190.757999999943</v>
      </c>
      <c r="AI9" s="52">
        <f t="shared" si="3"/>
        <v>-6.1465354441381952E-2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2.8592551575450735</v>
      </c>
      <c r="AY9" s="157">
        <f t="shared" ref="AY9:AY18" si="4">IF(AH9="","",(AH9/P9)*10)</f>
        <v>2.6332493469561413</v>
      </c>
      <c r="AZ9" s="52">
        <f t="shared" si="1"/>
        <v>-7.9043596368985281E-2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19">
        <v>330172.90999999997</v>
      </c>
      <c r="Q10" s="52">
        <f t="shared" si="2"/>
        <v>0.36265413813452774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68969.697000000073</v>
      </c>
      <c r="AH10" s="119">
        <v>84460.277999999962</v>
      </c>
      <c r="AI10" s="52">
        <f t="shared" si="3"/>
        <v>0.22459981229147452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2.8464431870844469</v>
      </c>
      <c r="AY10" s="157">
        <f t="shared" si="4"/>
        <v>2.5580620166566654</v>
      </c>
      <c r="AZ10" s="52">
        <f t="shared" si="1"/>
        <v>-0.10131281444024334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19">
        <v>317780.88999999955</v>
      </c>
      <c r="Q11" s="52">
        <f t="shared" si="2"/>
        <v>0.12766403583646416</v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80880.13800000005</v>
      </c>
      <c r="AH11" s="119">
        <v>82181.265000000101</v>
      </c>
      <c r="AI11" s="52">
        <f t="shared" si="3"/>
        <v>1.6087101631800511E-2</v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2.8700789036146994</v>
      </c>
      <c r="AY11" s="157">
        <f t="shared" si="4"/>
        <v>2.5860983962880906</v>
      </c>
      <c r="AZ11" s="52">
        <f t="shared" si="1"/>
        <v>-9.8945191704991706E-2</v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19">
        <v>284314.71999999968</v>
      </c>
      <c r="Q12" s="52">
        <f t="shared" si="2"/>
        <v>-7.7415978217632256E-2</v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86964.571999999942</v>
      </c>
      <c r="AH12" s="119">
        <v>73361.142000000022</v>
      </c>
      <c r="AI12" s="52">
        <f t="shared" si="3"/>
        <v>-0.15642496348972923</v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2.8219476145428675</v>
      </c>
      <c r="AY12" s="157">
        <f t="shared" si="4"/>
        <v>2.5802794171191734</v>
      </c>
      <c r="AZ12" s="52">
        <f t="shared" si="1"/>
        <v>-8.5638796474555509E-2</v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298746.16999999981</v>
      </c>
      <c r="P13" s="119">
        <v>341917.71000000078</v>
      </c>
      <c r="Q13" s="52">
        <f t="shared" si="2"/>
        <v>0.14450909948067617</v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86869.534999999945</v>
      </c>
      <c r="AH13" s="119">
        <v>92129.304000000047</v>
      </c>
      <c r="AI13" s="52">
        <f t="shared" si="3"/>
        <v>6.0547912452853646E-2</v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2.9078041402170944</v>
      </c>
      <c r="AY13" s="157">
        <f t="shared" si="4"/>
        <v>2.694487629786706</v>
      </c>
      <c r="AZ13" s="52">
        <f t="shared" si="1"/>
        <v>-7.3359999554324318E-2</v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265322.09000000008</v>
      </c>
      <c r="P14" s="119">
        <v>267865.13999999984</v>
      </c>
      <c r="Q14" s="52">
        <f t="shared" si="2"/>
        <v>9.5847654448966337E-3</v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68408.92200000005</v>
      </c>
      <c r="AH14" s="119">
        <v>69548.001999999935</v>
      </c>
      <c r="AI14" s="52">
        <f t="shared" si="3"/>
        <v>1.6651044435401049E-2</v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2.5783349588419129</v>
      </c>
      <c r="AY14" s="157">
        <f t="shared" si="4"/>
        <v>2.5963812237755151</v>
      </c>
      <c r="AZ14" s="52">
        <f t="shared" si="1"/>
        <v>6.9991933638086532E-3</v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303137.78999999969</v>
      </c>
      <c r="O15" s="154">
        <v>266427.34000000026</v>
      </c>
      <c r="P15" s="119">
        <v>261133.91999999984</v>
      </c>
      <c r="Q15" s="52">
        <f t="shared" si="2"/>
        <v>-1.9868156173463335E-2</v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91382.117999999871</v>
      </c>
      <c r="AG15" s="154">
        <v>78672.26999999999</v>
      </c>
      <c r="AH15" s="119">
        <v>80846.339000000007</v>
      </c>
      <c r="AI15" s="52">
        <f t="shared" si="3"/>
        <v>2.7634501966194925E-2</v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3.0145406153419527</v>
      </c>
      <c r="AX15" s="157">
        <f t="shared" si="0"/>
        <v>2.9528602432468047</v>
      </c>
      <c r="AY15" s="157">
        <f t="shared" si="4"/>
        <v>3.0959723271492292</v>
      </c>
      <c r="AZ15" s="52">
        <f t="shared" si="1"/>
        <v>4.846557984913847E-2</v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298545.54000000021</v>
      </c>
      <c r="O16" s="154">
        <v>281897.69999999984</v>
      </c>
      <c r="P16" s="119">
        <v>350063.60000000038</v>
      </c>
      <c r="Q16" s="52">
        <f t="shared" si="2"/>
        <v>0.24181077036102311</v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94985.397999999943</v>
      </c>
      <c r="AG16" s="154">
        <v>88050.622999999934</v>
      </c>
      <c r="AH16" s="119">
        <v>109994.04399999994</v>
      </c>
      <c r="AI16" s="52">
        <f t="shared" si="3"/>
        <v>0.2492136938088447</v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3.1816049906489936</v>
      </c>
      <c r="AX16" s="157">
        <f t="shared" si="0"/>
        <v>3.1234956156080731</v>
      </c>
      <c r="AY16" s="157">
        <f t="shared" si="4"/>
        <v>3.1421160040632561</v>
      </c>
      <c r="AZ16" s="52">
        <f t="shared" si="1"/>
        <v>5.9613941387134063E-3</v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339529.76000000042</v>
      </c>
      <c r="O17" s="154">
        <v>295756.67000000074</v>
      </c>
      <c r="P17" s="119"/>
      <c r="Q17" s="52" t="str">
        <f t="shared" si="2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103988.54700000009</v>
      </c>
      <c r="AG17" s="154">
        <v>93005.015000000101</v>
      </c>
      <c r="AH17" s="119"/>
      <c r="AI17" s="52" t="str">
        <f t="shared" si="3"/>
        <v/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3.0627226019892917</v>
      </c>
      <c r="AX17" s="157">
        <f t="shared" si="0"/>
        <v>3.1446464081435548</v>
      </c>
      <c r="AY17" s="157" t="str">
        <f t="shared" si="4"/>
        <v/>
      </c>
      <c r="AZ17" s="52" t="str">
        <f t="shared" si="1"/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216943.64999999991</v>
      </c>
      <c r="O18" s="154">
        <v>202121.91999999969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65495.567999999977</v>
      </c>
      <c r="AG18" s="154">
        <v>62769.230000000018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3.0190129095735232</v>
      </c>
      <c r="AX18" s="157">
        <f t="shared" si="0"/>
        <v>3.1055132466582602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209</v>
      </c>
      <c r="B19" s="167">
        <f>SUM(B7:B16)</f>
        <v>2156393.5299999993</v>
      </c>
      <c r="C19" s="168">
        <f t="shared" ref="C19:P19" si="5">SUM(C7:C16)</f>
        <v>2479852.14</v>
      </c>
      <c r="D19" s="168">
        <f t="shared" si="5"/>
        <v>2757682.1800000006</v>
      </c>
      <c r="E19" s="168">
        <f t="shared" si="5"/>
        <v>2562663.9099999988</v>
      </c>
      <c r="F19" s="168">
        <f t="shared" si="5"/>
        <v>2354802.4499999993</v>
      </c>
      <c r="G19" s="168">
        <f t="shared" si="5"/>
        <v>2325343.7099999995</v>
      </c>
      <c r="H19" s="168">
        <f t="shared" si="5"/>
        <v>2272296.86</v>
      </c>
      <c r="I19" s="168">
        <f t="shared" si="5"/>
        <v>2434811.9300000006</v>
      </c>
      <c r="J19" s="168">
        <f t="shared" si="5"/>
        <v>2482621.4</v>
      </c>
      <c r="K19" s="168">
        <f t="shared" si="5"/>
        <v>2475654.5</v>
      </c>
      <c r="L19" s="168">
        <f t="shared" si="5"/>
        <v>2605127.0299999993</v>
      </c>
      <c r="M19" s="168">
        <f t="shared" si="5"/>
        <v>2729765.14</v>
      </c>
      <c r="N19" s="168">
        <f t="shared" si="5"/>
        <v>2697100.6299999994</v>
      </c>
      <c r="O19" s="168">
        <f t="shared" si="5"/>
        <v>2692073.21</v>
      </c>
      <c r="P19" s="169">
        <f t="shared" si="5"/>
        <v>2940183.0900000008</v>
      </c>
      <c r="Q19" s="61">
        <f t="shared" si="2"/>
        <v>9.2163125088266393E-2</v>
      </c>
      <c r="R19" s="171"/>
      <c r="S19" s="170"/>
      <c r="T19" s="167">
        <f>SUM(T7:T16)</f>
        <v>487605.53</v>
      </c>
      <c r="U19" s="168">
        <f t="shared" ref="U19:AH19" si="6">SUM(U7:U16)</f>
        <v>522931.30399999995</v>
      </c>
      <c r="V19" s="168">
        <f t="shared" si="6"/>
        <v>561009.58799999987</v>
      </c>
      <c r="W19" s="168">
        <f t="shared" si="6"/>
        <v>584392.64500000025</v>
      </c>
      <c r="X19" s="168">
        <f t="shared" si="6"/>
        <v>587555.40499999991</v>
      </c>
      <c r="Y19" s="168">
        <f t="shared" si="6"/>
        <v>594491.12200000009</v>
      </c>
      <c r="Z19" s="168">
        <f t="shared" si="6"/>
        <v>570942.43800000008</v>
      </c>
      <c r="AA19" s="168">
        <f t="shared" si="6"/>
        <v>623177.03399999987</v>
      </c>
      <c r="AB19" s="168">
        <f t="shared" si="6"/>
        <v>652273.32200000004</v>
      </c>
      <c r="AC19" s="168">
        <f t="shared" si="6"/>
        <v>672917.93999999983</v>
      </c>
      <c r="AD19" s="168">
        <f t="shared" si="6"/>
        <v>695195.69099999976</v>
      </c>
      <c r="AE19" s="168">
        <f t="shared" si="6"/>
        <v>761458.40400000021</v>
      </c>
      <c r="AF19" s="168">
        <f t="shared" si="6"/>
        <v>769479.17300000007</v>
      </c>
      <c r="AG19" s="168">
        <f t="shared" si="6"/>
        <v>768858.05499999993</v>
      </c>
      <c r="AH19" s="169">
        <f t="shared" si="6"/>
        <v>807101.39899999998</v>
      </c>
      <c r="AI19" s="61">
        <f t="shared" si="3"/>
        <v>4.9740447864593217E-2</v>
      </c>
      <c r="AK19" s="172">
        <f t="shared" si="0"/>
        <v>2.2612084631880722</v>
      </c>
      <c r="AL19" s="173">
        <f t="shared" si="0"/>
        <v>2.1087196916506477</v>
      </c>
      <c r="AM19" s="173">
        <f t="shared" si="0"/>
        <v>2.0343518628386676</v>
      </c>
      <c r="AN19" s="173">
        <f t="shared" si="0"/>
        <v>2.2804107972160912</v>
      </c>
      <c r="AO19" s="173">
        <f t="shared" si="0"/>
        <v>2.4951367151839006</v>
      </c>
      <c r="AP19" s="173">
        <f t="shared" si="0"/>
        <v>2.5565731183885938</v>
      </c>
      <c r="AQ19" s="173">
        <f t="shared" si="0"/>
        <v>2.5126225716828223</v>
      </c>
      <c r="AR19" s="173">
        <f t="shared" si="0"/>
        <v>2.5594462813396834</v>
      </c>
      <c r="AS19" s="173">
        <f t="shared" si="0"/>
        <v>2.6273572039619091</v>
      </c>
      <c r="AT19" s="173">
        <f t="shared" si="0"/>
        <v>2.7181415661999679</v>
      </c>
      <c r="AU19" s="173">
        <f t="shared" si="0"/>
        <v>2.668567340457098</v>
      </c>
      <c r="AV19" s="173">
        <f t="shared" si="0"/>
        <v>2.789464898800782</v>
      </c>
      <c r="AW19" s="173">
        <f t="shared" si="0"/>
        <v>2.8529865161167538</v>
      </c>
      <c r="AX19" s="173">
        <f t="shared" si="0"/>
        <v>2.8560072294616385</v>
      </c>
      <c r="AY19" s="156">
        <f>(AH19/P19)*10</f>
        <v>2.7450719029881903</v>
      </c>
      <c r="AZ19" s="61">
        <f t="shared" si="1"/>
        <v>-3.8842803102553683E-2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747401.82999999961</v>
      </c>
      <c r="P20" s="119">
        <f>IF(P9="","",SUM(P7:P9))</f>
        <v>786934.20000000042</v>
      </c>
      <c r="Q20" s="61">
        <f t="shared" si="2"/>
        <v>5.2893060216350866E-2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210042.29800000007</v>
      </c>
      <c r="AH20" s="119">
        <f>IF(AH9="","",SUM(AH7:AH9))</f>
        <v>214581.02499999988</v>
      </c>
      <c r="AI20" s="61">
        <f t="shared" si="3"/>
        <v>2.1608633323940345E-2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2.8102994877601537</v>
      </c>
      <c r="AY20" s="302">
        <f>IF(AH20="","",(AH20/P20)*10)</f>
        <v>2.726797551815638</v>
      </c>
      <c r="AZ20" s="61">
        <f t="shared" si="1"/>
        <v>-2.9712824668045566E-2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832278.08000000007</v>
      </c>
      <c r="P21" s="119">
        <f>IF(P12="","",SUM(P10:P12))</f>
        <v>932268.51999999932</v>
      </c>
      <c r="Q21" s="52">
        <f t="shared" si="2"/>
        <v>0.12014066260161416</v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236814.40700000006</v>
      </c>
      <c r="AH21" s="119">
        <f>IF(AH12="","",SUM(AH10:AH12))</f>
        <v>240002.68500000008</v>
      </c>
      <c r="AI21" s="52">
        <f t="shared" si="3"/>
        <v>1.3463192718676189E-2</v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2.8453759950039781</v>
      </c>
      <c r="AY21" s="303">
        <f t="shared" ref="AY21:AY23" si="11">IF(AH21="","",(AH21/P21)*10)</f>
        <v>2.5743943922937595</v>
      </c>
      <c r="AZ21" s="52">
        <f t="shared" si="1"/>
        <v>-9.5235780152084851E-2</v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849670.03999999934</v>
      </c>
      <c r="O22" s="154">
        <f t="shared" si="12"/>
        <v>830495.60000000009</v>
      </c>
      <c r="P22" s="119">
        <f>IF(P15="","",SUM(P13:P15))</f>
        <v>870916.77000000037</v>
      </c>
      <c r="Q22" s="52">
        <f t="shared" si="2"/>
        <v>4.8671142869390602E-2</v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243737.1400000001</v>
      </c>
      <c r="AG22" s="154">
        <f t="shared" si="13"/>
        <v>233950.72699999998</v>
      </c>
      <c r="AH22" s="119">
        <f>IF(AH15="","",SUM(AH13:AH15))</f>
        <v>242523.64499999999</v>
      </c>
      <c r="AI22" s="52">
        <f t="shared" si="3"/>
        <v>3.6644117801779716E-2</v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2.8686093250975437</v>
      </c>
      <c r="AX22" s="157">
        <f t="shared" si="0"/>
        <v>2.8170014025360275</v>
      </c>
      <c r="AY22" s="303">
        <f t="shared" si="11"/>
        <v>2.7846937084470182</v>
      </c>
      <c r="AZ22" s="52">
        <f t="shared" si="1"/>
        <v>-1.1468824282417463E-2</v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855018.95000000054</v>
      </c>
      <c r="O23" s="155">
        <f t="shared" si="14"/>
        <v>779776.29000000027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264469.51300000004</v>
      </c>
      <c r="AG23" s="155">
        <f t="shared" si="15"/>
        <v>243824.86800000005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3.0931421227564595</v>
      </c>
      <c r="AX23" s="158">
        <f t="shared" si="16"/>
        <v>3.126856652694582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47" t="s">
        <v>2</v>
      </c>
      <c r="B26" s="349" t="s">
        <v>72</v>
      </c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4"/>
      <c r="Q26" s="345" t="s">
        <v>146</v>
      </c>
      <c r="S26" s="350" t="s">
        <v>3</v>
      </c>
      <c r="T26" s="342" t="s">
        <v>72</v>
      </c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4"/>
      <c r="AI26" s="345" t="s">
        <v>146</v>
      </c>
      <c r="AK26" s="342" t="s">
        <v>72</v>
      </c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4"/>
      <c r="AZ26" s="345" t="str">
        <f>AI26</f>
        <v>D       2024/2023</v>
      </c>
      <c r="BC26" s="105"/>
    </row>
    <row r="27" spans="1:55" ht="20.100000000000001" customHeight="1" thickBot="1" x14ac:dyDescent="0.3">
      <c r="A27" s="34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46"/>
      <c r="S27" s="351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6"/>
      <c r="AK27" s="25">
        <v>2010</v>
      </c>
      <c r="AL27" s="135">
        <v>2011</v>
      </c>
      <c r="AM27" s="26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46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310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98697.339999999982</v>
      </c>
      <c r="O29" s="153">
        <v>97718.039999999935</v>
      </c>
      <c r="P29" s="112">
        <v>105566.89000000003</v>
      </c>
      <c r="Q29" s="61">
        <f>IF(P29="","",(P29-O29)/O29)</f>
        <v>8.0321402271270465E-2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</v>
      </c>
      <c r="AG29" s="153">
        <v>27409.35200000001</v>
      </c>
      <c r="AH29" s="112">
        <v>29593.745000000035</v>
      </c>
      <c r="AI29" s="61">
        <f>(AH29-AG29)/AG29</f>
        <v>7.9695171195584072E-2</v>
      </c>
      <c r="AK29" s="124">
        <f t="shared" ref="AK29:AX44" si="17">(T29/B29)*10</f>
        <v>2.7191842704023532</v>
      </c>
      <c r="AL29" s="156">
        <f t="shared" ref="AL29:AL40" si="18">(U29/C29)*10</f>
        <v>2.7800309700828514</v>
      </c>
      <c r="AM29" s="156">
        <f t="shared" ref="AM29:AM40" si="19">(V29/D29)*10</f>
        <v>1.9785027216642543</v>
      </c>
      <c r="AN29" s="311">
        <f t="shared" ref="AN29:AN40" si="20">(W29/E29)*10</f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2.7810398942869186</v>
      </c>
      <c r="AX29" s="156">
        <f t="shared" si="17"/>
        <v>2.8049428744170504</v>
      </c>
      <c r="AY29" s="156">
        <f>(AH29/P29)*10</f>
        <v>2.8033169301473242</v>
      </c>
      <c r="AZ29" s="61">
        <f t="shared" ref="AZ29:AZ42" si="21">IF(AY29="","",(AY29-AX29)/AX29)</f>
        <v>-5.7967108155958257E-4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107266.15999999993</v>
      </c>
      <c r="O30" s="154">
        <v>99149.019999999946</v>
      </c>
      <c r="P30" s="119">
        <v>124385.84999999987</v>
      </c>
      <c r="Q30" s="52">
        <f t="shared" ref="Q30:Q45" si="22">IF(P30="","",(P30-O30)/O30)</f>
        <v>0.25453433629500266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30612.233000000011</v>
      </c>
      <c r="AG30" s="154">
        <v>27807.315000000017</v>
      </c>
      <c r="AH30" s="119">
        <v>32887.23000000001</v>
      </c>
      <c r="AI30" s="52">
        <f>IF(AH30="","",(AH30-AG30)/AG30)</f>
        <v>0.18268268619246378</v>
      </c>
      <c r="AK30" s="125">
        <f t="shared" si="17"/>
        <v>2.7879398375187985</v>
      </c>
      <c r="AL30" s="157">
        <f t="shared" si="18"/>
        <v>2.0427271510143492</v>
      </c>
      <c r="AM30" s="157">
        <f t="shared" si="19"/>
        <v>2.0896835533292704</v>
      </c>
      <c r="AN30" s="312">
        <f t="shared" si="20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2.8538574514087229</v>
      </c>
      <c r="AX30" s="157">
        <f t="shared" si="17"/>
        <v>2.8045980686445549</v>
      </c>
      <c r="AY30" s="157">
        <f>IF(AH30="","",(AH30/P30)*10)</f>
        <v>2.6439687472489872</v>
      </c>
      <c r="AZ30" s="52">
        <f t="shared" si="21"/>
        <v>-5.727356200926103E-2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137828.98999999993</v>
      </c>
      <c r="O31" s="154">
        <v>137733.07999999987</v>
      </c>
      <c r="P31" s="119">
        <v>145426.52000000008</v>
      </c>
      <c r="Q31" s="52">
        <f t="shared" si="22"/>
        <v>5.5857605159197875E-2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38835.720000000008</v>
      </c>
      <c r="AG31" s="154">
        <v>38540.089999999997</v>
      </c>
      <c r="AH31" s="119">
        <v>35565.771999999997</v>
      </c>
      <c r="AI31" s="52">
        <f t="shared" ref="AI31:AI45" si="23">IF(AH31="","",(AH31-AG31)/AG31)</f>
        <v>-7.7174651123025392E-2</v>
      </c>
      <c r="AK31" s="125">
        <f t="shared" si="17"/>
        <v>2.0964781146598703</v>
      </c>
      <c r="AL31" s="157">
        <f t="shared" si="18"/>
        <v>2.4308336581123937</v>
      </c>
      <c r="AM31" s="157">
        <f t="shared" si="19"/>
        <v>1.9152653234034593</v>
      </c>
      <c r="AN31" s="312">
        <f t="shared" si="20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2.8176742788291511</v>
      </c>
      <c r="AX31" s="157">
        <f t="shared" si="17"/>
        <v>2.7981723780518108</v>
      </c>
      <c r="AY31" s="157">
        <f t="shared" ref="AY31:AY40" si="24">IF(AH31="","",(AH31/P31)*10)</f>
        <v>2.4456180344547871</v>
      </c>
      <c r="AZ31" s="52">
        <f t="shared" si="21"/>
        <v>-0.12599450497130735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132267.31999999986</v>
      </c>
      <c r="O32" s="154">
        <v>116649.25999999998</v>
      </c>
      <c r="P32" s="119">
        <v>153539.14000000007</v>
      </c>
      <c r="Q32" s="52">
        <f t="shared" si="22"/>
        <v>0.31624615535495121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35088.123000000014</v>
      </c>
      <c r="AG32" s="154">
        <v>31355.766999999996</v>
      </c>
      <c r="AH32" s="119">
        <v>36595.035999999993</v>
      </c>
      <c r="AI32" s="52">
        <f t="shared" si="23"/>
        <v>0.16709108088473795</v>
      </c>
      <c r="AK32" s="125">
        <f t="shared" si="17"/>
        <v>2.2914270225780289</v>
      </c>
      <c r="AL32" s="157">
        <f t="shared" si="18"/>
        <v>1.9145717289185553</v>
      </c>
      <c r="AM32" s="157">
        <f t="shared" si="19"/>
        <v>2.1035922277296368</v>
      </c>
      <c r="AN32" s="312">
        <f t="shared" si="20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2.6528187763991928</v>
      </c>
      <c r="AX32" s="157">
        <f t="shared" si="17"/>
        <v>2.688038226732</v>
      </c>
      <c r="AY32" s="157">
        <f t="shared" si="24"/>
        <v>2.3834336964502976</v>
      </c>
      <c r="AZ32" s="52">
        <f t="shared" si="21"/>
        <v>-0.11331852622201261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128958.66</v>
      </c>
      <c r="O33" s="154">
        <v>128808.5499999999</v>
      </c>
      <c r="P33" s="119">
        <v>158668.93999999986</v>
      </c>
      <c r="Q33" s="52">
        <f t="shared" si="22"/>
        <v>0.23181993741875037</v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34502.49599999997</v>
      </c>
      <c r="AG33" s="154">
        <v>34636.105000000003</v>
      </c>
      <c r="AH33" s="119">
        <v>37520.993999999999</v>
      </c>
      <c r="AI33" s="52">
        <f t="shared" si="23"/>
        <v>8.3291380482880373E-2</v>
      </c>
      <c r="AK33" s="125">
        <f t="shared" si="17"/>
        <v>2.4552842575993914</v>
      </c>
      <c r="AL33" s="157">
        <f t="shared" si="18"/>
        <v>2.2012427902355096</v>
      </c>
      <c r="AM33" s="157">
        <f t="shared" si="19"/>
        <v>1.8923654382954234</v>
      </c>
      <c r="AN33" s="312">
        <f t="shared" si="20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2.6754694876637188</v>
      </c>
      <c r="AX33" s="157">
        <f t="shared" si="17"/>
        <v>2.6889600884413363</v>
      </c>
      <c r="AY33" s="157">
        <f t="shared" si="24"/>
        <v>2.3647346481296232</v>
      </c>
      <c r="AZ33" s="52">
        <f t="shared" si="21"/>
        <v>-0.12057651644046949</v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120909.85999999988</v>
      </c>
      <c r="O34" s="154">
        <v>127966.81000000013</v>
      </c>
      <c r="P34" s="119">
        <v>141232.40999999992</v>
      </c>
      <c r="Q34" s="52">
        <f t="shared" si="22"/>
        <v>0.10366437984974208</v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32003.355000000003</v>
      </c>
      <c r="AG34" s="154">
        <v>34450.578000000023</v>
      </c>
      <c r="AH34" s="119">
        <v>33340.472000000009</v>
      </c>
      <c r="AI34" s="52">
        <f t="shared" si="23"/>
        <v>-3.2223145864200407E-2</v>
      </c>
      <c r="AK34" s="125">
        <f t="shared" si="17"/>
        <v>2.1020165625234823</v>
      </c>
      <c r="AL34" s="157">
        <f t="shared" si="18"/>
        <v>1.7740098041642658</v>
      </c>
      <c r="AM34" s="157">
        <f t="shared" si="19"/>
        <v>2.354680177351006</v>
      </c>
      <c r="AN34" s="312">
        <f t="shared" si="20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2.6468771860293305</v>
      </c>
      <c r="AX34" s="157">
        <f t="shared" si="17"/>
        <v>2.6921494721951724</v>
      </c>
      <c r="AY34" s="157">
        <f t="shared" si="24"/>
        <v>2.3606813761798744</v>
      </c>
      <c r="AZ34" s="52">
        <f t="shared" si="21"/>
        <v>-0.12312395706060841</v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129976.00000000006</v>
      </c>
      <c r="O35" s="154">
        <v>123984.8499999999</v>
      </c>
      <c r="P35" s="119">
        <v>136028.72999999992</v>
      </c>
      <c r="Q35" s="52">
        <f t="shared" si="22"/>
        <v>9.7139932822437811E-2</v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33825.856999999989</v>
      </c>
      <c r="AG35" s="154">
        <v>33345.653000000035</v>
      </c>
      <c r="AH35" s="119">
        <v>34918.346999999994</v>
      </c>
      <c r="AI35" s="52">
        <f t="shared" si="23"/>
        <v>4.7163388883101433E-2</v>
      </c>
      <c r="AK35" s="125">
        <f t="shared" si="17"/>
        <v>2.5730718413288924</v>
      </c>
      <c r="AL35" s="157">
        <f t="shared" si="18"/>
        <v>2.1152117341675951</v>
      </c>
      <c r="AM35" s="157">
        <f t="shared" si="19"/>
        <v>2.0786182429808124</v>
      </c>
      <c r="AN35" s="312">
        <f t="shared" si="20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2.6024694558995485</v>
      </c>
      <c r="AX35" s="157">
        <f t="shared" si="17"/>
        <v>2.6894941599719688</v>
      </c>
      <c r="AY35" s="157">
        <f t="shared" si="24"/>
        <v>2.5669832394965395</v>
      </c>
      <c r="AZ35" s="52">
        <f t="shared" si="21"/>
        <v>-4.5551658857926725E-2</v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107932.02999999993</v>
      </c>
      <c r="O36" s="154">
        <v>101620.34999999996</v>
      </c>
      <c r="P36" s="119">
        <v>104468.35999999987</v>
      </c>
      <c r="Q36" s="52">
        <f t="shared" si="22"/>
        <v>2.802598101659666E-2</v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28965.704999999987</v>
      </c>
      <c r="AG36" s="154">
        <v>27884.35899999996</v>
      </c>
      <c r="AH36" s="119">
        <v>26037.607000000011</v>
      </c>
      <c r="AI36" s="52">
        <f t="shared" si="23"/>
        <v>-6.6228956527204091E-2</v>
      </c>
      <c r="AK36" s="125">
        <f t="shared" si="17"/>
        <v>2.596858038930463</v>
      </c>
      <c r="AL36" s="157">
        <f t="shared" si="18"/>
        <v>2.5390380338304137</v>
      </c>
      <c r="AM36" s="157">
        <f t="shared" si="19"/>
        <v>2.4369051446930676</v>
      </c>
      <c r="AN36" s="312">
        <f t="shared" si="20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2.6836987129770473</v>
      </c>
      <c r="AX36" s="157">
        <f t="shared" si="17"/>
        <v>2.7439739186098033</v>
      </c>
      <c r="AY36" s="157">
        <f t="shared" si="24"/>
        <v>2.4923916676781412</v>
      </c>
      <c r="AZ36" s="52">
        <f t="shared" si="21"/>
        <v>-9.1685365238137098E-2</v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118928.39999999994</v>
      </c>
      <c r="O37" s="154">
        <v>115776.08999999992</v>
      </c>
      <c r="P37" s="119">
        <v>110607.32999999993</v>
      </c>
      <c r="Q37" s="52">
        <f t="shared" si="22"/>
        <v>-4.4644451198861512E-2</v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36707.814000000035</v>
      </c>
      <c r="AG37" s="154">
        <v>33975.413999999953</v>
      </c>
      <c r="AH37" s="119">
        <v>35100.355999999978</v>
      </c>
      <c r="AI37" s="52">
        <f t="shared" si="23"/>
        <v>3.3110472178500196E-2</v>
      </c>
      <c r="AK37" s="125">
        <f t="shared" si="17"/>
        <v>2.6609147163514684</v>
      </c>
      <c r="AL37" s="157">
        <f t="shared" si="18"/>
        <v>2.4477706740286518</v>
      </c>
      <c r="AM37" s="157">
        <f t="shared" si="19"/>
        <v>2.1417496349682335</v>
      </c>
      <c r="AN37" s="312">
        <f t="shared" si="20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3.0865473679962108</v>
      </c>
      <c r="AX37" s="157">
        <f t="shared" si="17"/>
        <v>2.9345794973729014</v>
      </c>
      <c r="AY37" s="157">
        <f t="shared" si="24"/>
        <v>3.1734204234023187</v>
      </c>
      <c r="AZ37" s="52">
        <f t="shared" si="21"/>
        <v>8.1388466812104709E-2</v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129569.24000000009</v>
      </c>
      <c r="O38" s="154">
        <v>126334.52999999991</v>
      </c>
      <c r="P38" s="119">
        <v>141572.68999999994</v>
      </c>
      <c r="Q38" s="52">
        <f t="shared" si="22"/>
        <v>0.12061753821382043</v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41068.909999999989</v>
      </c>
      <c r="AG38" s="154">
        <v>40260.318999999967</v>
      </c>
      <c r="AH38" s="119">
        <v>45339.553000000044</v>
      </c>
      <c r="AI38" s="52">
        <f t="shared" si="23"/>
        <v>0.12615980514213215</v>
      </c>
      <c r="AK38" s="125">
        <f t="shared" si="17"/>
        <v>3.2539314368583776</v>
      </c>
      <c r="AL38" s="157">
        <f t="shared" si="18"/>
        <v>3.1337083285605001</v>
      </c>
      <c r="AM38" s="157">
        <f t="shared" si="19"/>
        <v>2.2562326611474677</v>
      </c>
      <c r="AN38" s="312">
        <f t="shared" si="20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3.1696496791985473</v>
      </c>
      <c r="AX38" s="157">
        <f t="shared" si="17"/>
        <v>3.1868024521878535</v>
      </c>
      <c r="AY38" s="157">
        <f t="shared" si="24"/>
        <v>3.2025635028902864</v>
      </c>
      <c r="AZ38" s="52">
        <f t="shared" si="21"/>
        <v>4.9457256729585827E-3</v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19"/>
      <c r="Q39" s="52" t="str">
        <f t="shared" si="22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47917.589999999953</v>
      </c>
      <c r="AH39" s="119"/>
      <c r="AI39" s="52" t="str">
        <f t="shared" si="23"/>
        <v/>
      </c>
      <c r="AK39" s="125">
        <f t="shared" si="17"/>
        <v>3.2414904621629503</v>
      </c>
      <c r="AL39" s="157">
        <f t="shared" si="18"/>
        <v>2.5668080317411479</v>
      </c>
      <c r="AM39" s="157">
        <f t="shared" si="19"/>
        <v>3.1227660965473962</v>
      </c>
      <c r="AN39" s="312">
        <f t="shared" si="20"/>
        <v>3.2923693141074821</v>
      </c>
      <c r="AO39" s="157">
        <f t="shared" ref="AM39:AX41" si="25">IF(X39="","",(X39/F39)*10)</f>
        <v>3.4202920027254784</v>
      </c>
      <c r="AP39" s="157">
        <f t="shared" si="25"/>
        <v>3.4483133730908344</v>
      </c>
      <c r="AQ39" s="157">
        <f t="shared" si="25"/>
        <v>3.0834533940913951</v>
      </c>
      <c r="AR39" s="157">
        <f t="shared" si="25"/>
        <v>2.9683270442133765</v>
      </c>
      <c r="AS39" s="157">
        <f t="shared" si="25"/>
        <v>3.3181225695901304</v>
      </c>
      <c r="AT39" s="157">
        <f t="shared" si="25"/>
        <v>3.2080125021789963</v>
      </c>
      <c r="AU39" s="157">
        <f t="shared" si="25"/>
        <v>3.0872727608300847</v>
      </c>
      <c r="AV39" s="157">
        <f t="shared" si="25"/>
        <v>3.0523879633076105</v>
      </c>
      <c r="AW39" s="157">
        <f t="shared" si="25"/>
        <v>3.1715278243097793</v>
      </c>
      <c r="AX39" s="157">
        <f t="shared" si="25"/>
        <v>3.2930088970002629</v>
      </c>
      <c r="AY39" s="157" t="str">
        <f t="shared" si="24"/>
        <v/>
      </c>
      <c r="AZ39" s="52" t="str">
        <f t="shared" si="21"/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19"/>
      <c r="Q40" s="52" t="str">
        <f t="shared" si="22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26829.104000000014</v>
      </c>
      <c r="AH40" s="119"/>
      <c r="AI40" s="52" t="str">
        <f t="shared" si="23"/>
        <v/>
      </c>
      <c r="AK40" s="125">
        <f t="shared" si="17"/>
        <v>2.3641849315690981</v>
      </c>
      <c r="AL40" s="158">
        <f t="shared" si="18"/>
        <v>2.3331363931299971</v>
      </c>
      <c r="AM40" s="158">
        <f t="shared" si="19"/>
        <v>1.8672394304510065</v>
      </c>
      <c r="AN40" s="312">
        <f t="shared" si="20"/>
        <v>3.0775081161693092</v>
      </c>
      <c r="AO40" s="157">
        <f t="shared" si="25"/>
        <v>3.1734234355002373</v>
      </c>
      <c r="AP40" s="157">
        <f t="shared" si="25"/>
        <v>3.0922544640903604</v>
      </c>
      <c r="AQ40" s="157">
        <f t="shared" si="25"/>
        <v>2.9933333802103839</v>
      </c>
      <c r="AR40" s="157">
        <f t="shared" si="25"/>
        <v>2.4409599211403106</v>
      </c>
      <c r="AS40" s="157">
        <f t="shared" si="25"/>
        <v>3.0553693343062638</v>
      </c>
      <c r="AT40" s="157">
        <f t="shared" si="25"/>
        <v>2.9890526462560034</v>
      </c>
      <c r="AU40" s="157">
        <f t="shared" si="25"/>
        <v>3.0440906927318663</v>
      </c>
      <c r="AV40" s="157">
        <f t="shared" si="25"/>
        <v>2.8814276072156284</v>
      </c>
      <c r="AW40" s="157">
        <f t="shared" si="25"/>
        <v>2.9726921513406346</v>
      </c>
      <c r="AX40" s="157">
        <f t="shared" si="25"/>
        <v>2.9321947483873201</v>
      </c>
      <c r="AY40" s="157" t="str">
        <f t="shared" si="24"/>
        <v/>
      </c>
      <c r="AZ40" s="52" t="str">
        <f t="shared" si="21"/>
        <v/>
      </c>
      <c r="BC40" s="105"/>
    </row>
    <row r="41" spans="1:55" ht="20.100000000000001" customHeight="1" thickBot="1" x14ac:dyDescent="0.3">
      <c r="A41" s="35" t="str">
        <f>A19</f>
        <v>jan-out</v>
      </c>
      <c r="B41" s="167">
        <f>SUM(B29:B38)</f>
        <v>1192030.3899999999</v>
      </c>
      <c r="C41" s="168">
        <f t="shared" ref="C41:P41" si="26">SUM(C29:C38)</f>
        <v>1331784.02</v>
      </c>
      <c r="D41" s="168">
        <f t="shared" si="26"/>
        <v>1498760.7899999996</v>
      </c>
      <c r="E41" s="168">
        <f t="shared" si="26"/>
        <v>1373672.7399999998</v>
      </c>
      <c r="F41" s="168">
        <f t="shared" si="26"/>
        <v>1137017.22</v>
      </c>
      <c r="G41" s="168">
        <f t="shared" si="26"/>
        <v>1131967.7699999996</v>
      </c>
      <c r="H41" s="168">
        <f t="shared" si="26"/>
        <v>1339888.2000000002</v>
      </c>
      <c r="I41" s="168">
        <f t="shared" si="26"/>
        <v>1329177.99</v>
      </c>
      <c r="J41" s="168">
        <f t="shared" si="26"/>
        <v>1402109.93</v>
      </c>
      <c r="K41" s="168">
        <f t="shared" si="26"/>
        <v>1293223.1499999994</v>
      </c>
      <c r="L41" s="168">
        <f t="shared" si="26"/>
        <v>1161722.6799999997</v>
      </c>
      <c r="M41" s="168">
        <f t="shared" si="26"/>
        <v>1238693.7799999998</v>
      </c>
      <c r="N41" s="168">
        <f t="shared" si="26"/>
        <v>1212333.9999999995</v>
      </c>
      <c r="O41" s="168">
        <f t="shared" si="26"/>
        <v>1175740.5799999996</v>
      </c>
      <c r="P41" s="169">
        <f t="shared" si="26"/>
        <v>1321496.8599999994</v>
      </c>
      <c r="Q41" s="61">
        <f t="shared" si="22"/>
        <v>0.12396976210517446</v>
      </c>
      <c r="S41" s="109"/>
      <c r="T41" s="167">
        <f>SUM(T29:T38)</f>
        <v>300442.73599999992</v>
      </c>
      <c r="U41" s="168">
        <f t="shared" ref="U41:AH41" si="27">SUM(U29:U38)</f>
        <v>304856.92500000005</v>
      </c>
      <c r="V41" s="168">
        <f t="shared" si="27"/>
        <v>316714.93200000003</v>
      </c>
      <c r="W41" s="168">
        <f t="shared" si="27"/>
        <v>322888.01399999985</v>
      </c>
      <c r="X41" s="168">
        <f t="shared" si="27"/>
        <v>324934.25000000006</v>
      </c>
      <c r="Y41" s="168">
        <f t="shared" si="27"/>
        <v>332741.63599999982</v>
      </c>
      <c r="Z41" s="168">
        <f t="shared" si="27"/>
        <v>337659.78799999994</v>
      </c>
      <c r="AA41" s="168">
        <f t="shared" si="27"/>
        <v>346421.0039999999</v>
      </c>
      <c r="AB41" s="168">
        <f t="shared" si="27"/>
        <v>364583.27500000002</v>
      </c>
      <c r="AC41" s="168">
        <f t="shared" si="27"/>
        <v>369504.48799999995</v>
      </c>
      <c r="AD41" s="168">
        <f t="shared" si="27"/>
        <v>317231.40099999995</v>
      </c>
      <c r="AE41" s="168">
        <f t="shared" si="27"/>
        <v>349207.2350000001</v>
      </c>
      <c r="AF41" s="168">
        <f t="shared" si="27"/>
        <v>339058.337</v>
      </c>
      <c r="AG41" s="168">
        <f t="shared" si="27"/>
        <v>329664.95199999999</v>
      </c>
      <c r="AH41" s="169">
        <f t="shared" si="27"/>
        <v>346899.11200000008</v>
      </c>
      <c r="AI41" s="57">
        <f t="shared" si="23"/>
        <v>5.2277804769492425E-2</v>
      </c>
      <c r="AK41" s="199">
        <f t="shared" si="17"/>
        <v>2.5204284934379899</v>
      </c>
      <c r="AL41" s="173">
        <f t="shared" si="17"/>
        <v>2.2890868220509213</v>
      </c>
      <c r="AM41" s="173">
        <f t="shared" si="25"/>
        <v>2.1131786614193455</v>
      </c>
      <c r="AN41" s="173">
        <f t="shared" si="25"/>
        <v>2.3505453999181776</v>
      </c>
      <c r="AO41" s="173">
        <f t="shared" si="25"/>
        <v>2.8577777388455039</v>
      </c>
      <c r="AP41" s="173">
        <f t="shared" si="25"/>
        <v>2.9394974381646923</v>
      </c>
      <c r="AQ41" s="173">
        <f t="shared" si="25"/>
        <v>2.5200594198829416</v>
      </c>
      <c r="AR41" s="173">
        <f t="shared" si="25"/>
        <v>2.6062800212332733</v>
      </c>
      <c r="AS41" s="173">
        <f t="shared" si="25"/>
        <v>2.6002474356629084</v>
      </c>
      <c r="AT41" s="173">
        <f t="shared" si="25"/>
        <v>2.8572368813533853</v>
      </c>
      <c r="AU41" s="173">
        <f t="shared" si="25"/>
        <v>2.730698181772607</v>
      </c>
      <c r="AV41" s="173">
        <f t="shared" si="25"/>
        <v>2.8191570882030277</v>
      </c>
      <c r="AW41" s="173">
        <f t="shared" si="25"/>
        <v>2.796740312488144</v>
      </c>
      <c r="AX41" s="173">
        <f t="shared" si="25"/>
        <v>2.8038919265676796</v>
      </c>
      <c r="AY41" s="305">
        <f>IF(AH41="","",(AH41/P41)*10)</f>
        <v>2.6250468124457003</v>
      </c>
      <c r="AZ41" s="61">
        <f t="shared" si="21"/>
        <v>-6.3784596127750365E-2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8">SUM(E29:E31)</f>
        <v>397992.19999999995</v>
      </c>
      <c r="F42" s="154">
        <f t="shared" si="28"/>
        <v>320914.02999999997</v>
      </c>
      <c r="G42" s="154">
        <f t="shared" si="28"/>
        <v>319240.09999999998</v>
      </c>
      <c r="H42" s="154">
        <f t="shared" si="28"/>
        <v>375788.15999999986</v>
      </c>
      <c r="I42" s="154">
        <f t="shared" si="28"/>
        <v>329821.17</v>
      </c>
      <c r="J42" s="154">
        <f t="shared" si="28"/>
        <v>409296.98</v>
      </c>
      <c r="K42" s="154">
        <f t="shared" si="28"/>
        <v>362582.60999999987</v>
      </c>
      <c r="L42" s="154">
        <f t="shared" si="28"/>
        <v>323969.94999999995</v>
      </c>
      <c r="M42" s="154">
        <f t="shared" si="28"/>
        <v>371518.00999999989</v>
      </c>
      <c r="N42" s="154">
        <f t="shared" si="28"/>
        <v>343792.48999999987</v>
      </c>
      <c r="O42" s="154">
        <f t="shared" si="28"/>
        <v>334600.13999999978</v>
      </c>
      <c r="P42" s="154">
        <f>IF(P31="","",SUM(P29:P31))</f>
        <v>375379.26</v>
      </c>
      <c r="Q42" s="61">
        <f t="shared" si="22"/>
        <v>0.12187418690261234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9">SUM(W29:W31)</f>
        <v>84446.709999999992</v>
      </c>
      <c r="X42" s="154">
        <f t="shared" si="29"/>
        <v>88812.746000000028</v>
      </c>
      <c r="Y42" s="154">
        <f t="shared" si="29"/>
        <v>88470.203999999969</v>
      </c>
      <c r="Z42" s="154">
        <f t="shared" si="29"/>
        <v>91011.791000000027</v>
      </c>
      <c r="AA42" s="154">
        <f t="shared" si="29"/>
        <v>89366.013999999952</v>
      </c>
      <c r="AB42" s="154">
        <f t="shared" si="29"/>
        <v>99643.168000000005</v>
      </c>
      <c r="AC42" s="154">
        <f t="shared" si="29"/>
        <v>99340.117999999988</v>
      </c>
      <c r="AD42" s="154">
        <f t="shared" si="29"/>
        <v>86053.720000000016</v>
      </c>
      <c r="AE42" s="154">
        <f t="shared" si="29"/>
        <v>101509.05600000001</v>
      </c>
      <c r="AF42" s="154">
        <f t="shared" si="29"/>
        <v>96896.077000000019</v>
      </c>
      <c r="AG42" s="154">
        <f t="shared" si="29"/>
        <v>93756.757000000027</v>
      </c>
      <c r="AH42" s="154">
        <f>IF(AH31="","",SUM(AH29:AH31))</f>
        <v>98046.747000000047</v>
      </c>
      <c r="AI42" s="52">
        <f t="shared" si="23"/>
        <v>4.575659544196925E-2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</v>
      </c>
      <c r="AX42" s="156">
        <f t="shared" si="17"/>
        <v>2.8020537289673602</v>
      </c>
      <c r="AY42" s="303">
        <f>IF(AH42="","",(AH42/P42)*10)</f>
        <v>2.6119383100707285</v>
      </c>
      <c r="AZ42" s="61">
        <f t="shared" si="21"/>
        <v>-6.7848598665770338E-2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30">SUM(E32:E34)</f>
        <v>452362.07000000007</v>
      </c>
      <c r="F43" s="154">
        <f t="shared" si="30"/>
        <v>346745.78999999992</v>
      </c>
      <c r="G43" s="154">
        <f t="shared" si="30"/>
        <v>356512.32999999996</v>
      </c>
      <c r="H43" s="154">
        <f t="shared" si="30"/>
        <v>427716.65999999992</v>
      </c>
      <c r="I43" s="154">
        <f t="shared" si="30"/>
        <v>426590.23</v>
      </c>
      <c r="J43" s="154">
        <f t="shared" si="30"/>
        <v>454858.03</v>
      </c>
      <c r="K43" s="154">
        <f t="shared" si="30"/>
        <v>390784.71999999991</v>
      </c>
      <c r="L43" s="154">
        <f t="shared" si="30"/>
        <v>348578.50999999989</v>
      </c>
      <c r="M43" s="154">
        <f t="shared" si="30"/>
        <v>402799.82999999984</v>
      </c>
      <c r="N43" s="154">
        <f t="shared" si="30"/>
        <v>382135.83999999973</v>
      </c>
      <c r="O43" s="154">
        <f t="shared" si="30"/>
        <v>373424.62</v>
      </c>
      <c r="P43" s="154">
        <f>IF(P34="","",SUM(P32:P34))</f>
        <v>453440.48999999987</v>
      </c>
      <c r="Q43" s="52">
        <f t="shared" si="22"/>
        <v>0.21427582894775357</v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31">SUM(W32:W34)</f>
        <v>94857.412999999986</v>
      </c>
      <c r="X43" s="154">
        <f t="shared" si="31"/>
        <v>91989.164000000033</v>
      </c>
      <c r="Y43" s="154">
        <f t="shared" si="31"/>
        <v>97881.056000000011</v>
      </c>
      <c r="Z43" s="154">
        <f t="shared" si="31"/>
        <v>97771.116999999969</v>
      </c>
      <c r="AA43" s="154">
        <f t="shared" si="31"/>
        <v>103996.73799999995</v>
      </c>
      <c r="AB43" s="154">
        <f t="shared" si="31"/>
        <v>107258.03199999998</v>
      </c>
      <c r="AC43" s="154">
        <f t="shared" si="31"/>
        <v>100592.079</v>
      </c>
      <c r="AD43" s="154">
        <f t="shared" si="31"/>
        <v>90380.885999999999</v>
      </c>
      <c r="AE43" s="154">
        <f t="shared" si="31"/>
        <v>108425.69100000005</v>
      </c>
      <c r="AF43" s="154">
        <f t="shared" si="31"/>
        <v>101593.97399999999</v>
      </c>
      <c r="AG43" s="154">
        <f t="shared" si="31"/>
        <v>100442.45000000003</v>
      </c>
      <c r="AH43" s="154">
        <f>IF(AH34="","",SUM(AH32:AH34))</f>
        <v>107456.50200000001</v>
      </c>
      <c r="AI43" s="52">
        <f t="shared" si="23"/>
        <v>6.9831550305672355E-2</v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2.6585827176011563</v>
      </c>
      <c r="AX43" s="157">
        <f t="shared" si="17"/>
        <v>2.6897650722654554</v>
      </c>
      <c r="AY43" s="303">
        <f t="shared" ref="AY43:AY45" si="32">IF(AH43="","",(AH43/P43)*10)</f>
        <v>2.3698038523202909</v>
      </c>
      <c r="AZ43" s="52">
        <f>IF(AY43="","",(AY43-AX43)/AX43)</f>
        <v>-0.11895508022032461</v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3">SUM(E35:E37)</f>
        <v>380039.47999999986</v>
      </c>
      <c r="F44" s="154">
        <f t="shared" si="33"/>
        <v>326934.71000000002</v>
      </c>
      <c r="G44" s="154">
        <f t="shared" si="33"/>
        <v>312275.05999999988</v>
      </c>
      <c r="H44" s="154">
        <f t="shared" si="33"/>
        <v>397927.66000000009</v>
      </c>
      <c r="I44" s="154">
        <f t="shared" si="33"/>
        <v>401306.53999999992</v>
      </c>
      <c r="J44" s="154">
        <f t="shared" si="33"/>
        <v>370175.25</v>
      </c>
      <c r="K44" s="154">
        <f t="shared" si="33"/>
        <v>378308.29999999981</v>
      </c>
      <c r="L44" s="154">
        <f t="shared" si="33"/>
        <v>363918.54</v>
      </c>
      <c r="M44" s="154">
        <f t="shared" si="33"/>
        <v>337143.84999999986</v>
      </c>
      <c r="N44" s="154">
        <f t="shared" si="33"/>
        <v>356836.42999999993</v>
      </c>
      <c r="O44" s="154">
        <f t="shared" si="33"/>
        <v>341381.2899999998</v>
      </c>
      <c r="P44" s="154">
        <f>IF(P35="","",SUM(P35:P37))</f>
        <v>351104.41999999969</v>
      </c>
      <c r="Q44" s="52">
        <f t="shared" si="22"/>
        <v>2.8481730794326466E-2</v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H44" si="34">SUM(W35:W37)</f>
        <v>95010.713999999993</v>
      </c>
      <c r="X44" s="154">
        <f t="shared" si="34"/>
        <v>96933.330000000016</v>
      </c>
      <c r="Y44" s="154">
        <f t="shared" si="34"/>
        <v>97029.099999999919</v>
      </c>
      <c r="Z44" s="154">
        <f t="shared" si="34"/>
        <v>103464.25199999993</v>
      </c>
      <c r="AA44" s="154">
        <f t="shared" si="34"/>
        <v>101256.62400000007</v>
      </c>
      <c r="AB44" s="154">
        <f t="shared" si="34"/>
        <v>103099.24100000001</v>
      </c>
      <c r="AC44" s="154">
        <f t="shared" si="34"/>
        <v>114633.18400000001</v>
      </c>
      <c r="AD44" s="154">
        <f t="shared" si="34"/>
        <v>101186.17999999993</v>
      </c>
      <c r="AE44" s="154">
        <f t="shared" si="34"/>
        <v>99045.043999999994</v>
      </c>
      <c r="AF44" s="154">
        <f t="shared" si="34"/>
        <v>99499.376000000018</v>
      </c>
      <c r="AG44" s="154">
        <f t="shared" si="34"/>
        <v>95205.425999999949</v>
      </c>
      <c r="AH44" s="154">
        <f t="shared" si="34"/>
        <v>96056.309999999983</v>
      </c>
      <c r="AI44" s="52">
        <f t="shared" si="23"/>
        <v>8.9373477515875509E-3</v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2.788829639726301</v>
      </c>
      <c r="AY44" s="303">
        <f t="shared" si="32"/>
        <v>2.7358331176804911</v>
      </c>
      <c r="AZ44" s="52">
        <f>IF(AY44="","",(AY44-AX44)/AX44)</f>
        <v>-1.9003140704934238E-2</v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5">IF(E40="","",SUM(E38:E40))</f>
        <v>407657.96999999974</v>
      </c>
      <c r="F45" s="155">
        <f t="shared" si="35"/>
        <v>389896.20999999979</v>
      </c>
      <c r="G45" s="155">
        <f t="shared" si="35"/>
        <v>414494.53</v>
      </c>
      <c r="H45" s="155">
        <f t="shared" si="35"/>
        <v>445352.96000000014</v>
      </c>
      <c r="I45" s="155">
        <f t="shared" si="35"/>
        <v>520911.64999999973</v>
      </c>
      <c r="J45" s="155">
        <f t="shared" si="35"/>
        <v>447178.6</v>
      </c>
      <c r="K45" s="155">
        <f t="shared" si="35"/>
        <v>436294.14999999967</v>
      </c>
      <c r="L45" s="155">
        <f t="shared" si="35"/>
        <v>375280.25999999972</v>
      </c>
      <c r="M45" s="155">
        <f t="shared" si="35"/>
        <v>397265.69</v>
      </c>
      <c r="N45" s="155">
        <f t="shared" si="35"/>
        <v>385842.90000000014</v>
      </c>
      <c r="O45" s="155">
        <f t="shared" si="35"/>
        <v>363345.98999999987</v>
      </c>
      <c r="P45" s="155"/>
      <c r="Q45" s="55" t="str">
        <f t="shared" si="22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6">IF(W40="","",SUM(W38:W40))</f>
        <v>133283.21699999986</v>
      </c>
      <c r="X45" s="155">
        <f t="shared" si="36"/>
        <v>129217.92900000005</v>
      </c>
      <c r="Y45" s="155">
        <f t="shared" si="36"/>
        <v>138507.0309999999</v>
      </c>
      <c r="Z45" s="155">
        <f t="shared" si="36"/>
        <v>139017.64100000003</v>
      </c>
      <c r="AA45" s="155">
        <f t="shared" si="36"/>
        <v>147745.076</v>
      </c>
      <c r="AB45" s="155">
        <f t="shared" si="36"/>
        <v>144201.65400000001</v>
      </c>
      <c r="AC45" s="155">
        <f t="shared" si="36"/>
        <v>140364.57099999997</v>
      </c>
      <c r="AD45" s="155">
        <f t="shared" si="36"/>
        <v>116333.356</v>
      </c>
      <c r="AE45" s="155">
        <f t="shared" si="36"/>
        <v>120666.09900000007</v>
      </c>
      <c r="AF45" s="155">
        <f t="shared" si="36"/>
        <v>120177.06299999999</v>
      </c>
      <c r="AG45" s="155">
        <f t="shared" si="36"/>
        <v>115007.01299999995</v>
      </c>
      <c r="AH45" s="155"/>
      <c r="AI45" s="55" t="str">
        <f t="shared" si="23"/>
        <v/>
      </c>
      <c r="AK45" s="200">
        <f t="shared" ref="AK45:AL45" si="37">(T45/B45)*10</f>
        <v>2.9376034082439215</v>
      </c>
      <c r="AL45" s="158">
        <f t="shared" si="37"/>
        <v>2.642822586054681</v>
      </c>
      <c r="AM45" s="158">
        <f t="shared" ref="AM45:AX45" si="38">IF(V40="","",(V45/D45)*10)</f>
        <v>2.3651800960558829</v>
      </c>
      <c r="AN45" s="158">
        <f t="shared" si="38"/>
        <v>3.2694863539648189</v>
      </c>
      <c r="AO45" s="158">
        <f t="shared" si="38"/>
        <v>3.3141622228130947</v>
      </c>
      <c r="AP45" s="158">
        <f t="shared" si="38"/>
        <v>3.3415888745262787</v>
      </c>
      <c r="AQ45" s="158">
        <f t="shared" si="38"/>
        <v>3.1215160442629593</v>
      </c>
      <c r="AR45" s="158">
        <f t="shared" si="38"/>
        <v>2.8362789736032989</v>
      </c>
      <c r="AS45" s="158">
        <f t="shared" si="38"/>
        <v>3.2246993483140747</v>
      </c>
      <c r="AT45" s="158">
        <f t="shared" si="38"/>
        <v>3.2172003910664415</v>
      </c>
      <c r="AU45" s="158">
        <f t="shared" si="38"/>
        <v>3.0999060808580792</v>
      </c>
      <c r="AV45" s="158">
        <f t="shared" si="38"/>
        <v>3.0374155643795984</v>
      </c>
      <c r="AW45" s="158">
        <f t="shared" si="38"/>
        <v>3.1146630662375792</v>
      </c>
      <c r="AX45" s="158">
        <f t="shared" si="38"/>
        <v>3.1652203730114099</v>
      </c>
      <c r="AY45" s="304" t="str">
        <f t="shared" si="32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47" t="s">
        <v>15</v>
      </c>
      <c r="B48" s="349" t="s">
        <v>72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4"/>
      <c r="Q48" s="345" t="s">
        <v>146</v>
      </c>
      <c r="S48" s="350" t="s">
        <v>3</v>
      </c>
      <c r="T48" s="342" t="s">
        <v>72</v>
      </c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4"/>
      <c r="AI48" s="345" t="s">
        <v>146</v>
      </c>
      <c r="AK48" s="342" t="s">
        <v>72</v>
      </c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4"/>
      <c r="AZ48" s="345" t="str">
        <f>AI48</f>
        <v>D       2024/2023</v>
      </c>
      <c r="BC48" s="105"/>
    </row>
    <row r="49" spans="1:55" ht="20.100000000000001" customHeight="1" thickBot="1" x14ac:dyDescent="0.3">
      <c r="A49" s="34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46"/>
      <c r="S49" s="351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6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46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128442.52999999994</v>
      </c>
      <c r="O51" s="204">
        <v>136111.58999999997</v>
      </c>
      <c r="P51" s="112">
        <v>119253.16999999997</v>
      </c>
      <c r="Q51" s="61">
        <f>IF(P51="","",(P51-O51)/O51)</f>
        <v>-0.12385734381620259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35625.285999999986</v>
      </c>
      <c r="AG51" s="153">
        <v>34919.174000000014</v>
      </c>
      <c r="AH51" s="112">
        <v>35230.383999999976</v>
      </c>
      <c r="AI51" s="61">
        <f>(AH51-AG51)/AG51</f>
        <v>8.9122955772081725E-3</v>
      </c>
      <c r="AK51" s="197">
        <f t="shared" ref="AK51:AX66" si="39">(T51/B51)*10</f>
        <v>1.8403950095881081</v>
      </c>
      <c r="AL51" s="156">
        <f t="shared" si="39"/>
        <v>2.1615227579625658</v>
      </c>
      <c r="AM51" s="156">
        <f t="shared" si="39"/>
        <v>1.6233752122420044</v>
      </c>
      <c r="AN51" s="156">
        <f t="shared" si="39"/>
        <v>2.1365698136809841</v>
      </c>
      <c r="AO51" s="156">
        <f t="shared" si="39"/>
        <v>1.9118665881821473</v>
      </c>
      <c r="AP51" s="156">
        <f t="shared" si="39"/>
        <v>2.084887683249244</v>
      </c>
      <c r="AQ51" s="156">
        <f t="shared" si="39"/>
        <v>2.5496644283820684</v>
      </c>
      <c r="AR51" s="156">
        <f t="shared" si="39"/>
        <v>2.3022728777371348</v>
      </c>
      <c r="AS51" s="156">
        <f t="shared" si="39"/>
        <v>2.6245023255663726</v>
      </c>
      <c r="AT51" s="156">
        <f t="shared" si="39"/>
        <v>2.5168305052232003</v>
      </c>
      <c r="AU51" s="156">
        <f t="shared" si="39"/>
        <v>2.5770024051709339</v>
      </c>
      <c r="AV51" s="156">
        <f t="shared" si="39"/>
        <v>2.4558880613738214</v>
      </c>
      <c r="AW51" s="156">
        <f t="shared" si="39"/>
        <v>2.7736362714125922</v>
      </c>
      <c r="AX51" s="156">
        <f t="shared" si="39"/>
        <v>2.5654813083882146</v>
      </c>
      <c r="AY51" s="156">
        <f>(AH51/P51)*10</f>
        <v>2.9542513628778155</v>
      </c>
      <c r="AZ51" s="61">
        <f t="shared" ref="AZ51:AZ67" si="40">IF(AY51="","",(AY51-AX51)/AX51)</f>
        <v>0.1515388372616322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138621.97000000006</v>
      </c>
      <c r="O52" s="202">
        <v>126774.69999999991</v>
      </c>
      <c r="P52" s="119">
        <v>144589.47999999986</v>
      </c>
      <c r="Q52" s="52">
        <f t="shared" ref="Q52:Q67" si="41">IF(P52="","",(P52-O52)/O52)</f>
        <v>0.14052314854620021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37504.74399999997</v>
      </c>
      <c r="AG52" s="154">
        <v>37660.417000000038</v>
      </c>
      <c r="AH52" s="119">
        <v>39678.908000000025</v>
      </c>
      <c r="AI52" s="52">
        <f>IF(AH52="","",(AH52-AG52)/AG52)</f>
        <v>5.3597149495184432E-2</v>
      </c>
      <c r="AK52" s="198">
        <f t="shared" si="39"/>
        <v>1.9828769390109828</v>
      </c>
      <c r="AL52" s="157">
        <f t="shared" si="39"/>
        <v>1.9988227993313985</v>
      </c>
      <c r="AM52" s="157">
        <f t="shared" si="39"/>
        <v>1.9749874173279136</v>
      </c>
      <c r="AN52" s="157">
        <f t="shared" si="39"/>
        <v>2.0345965286625685</v>
      </c>
      <c r="AO52" s="157">
        <f t="shared" si="39"/>
        <v>2.0060953800975545</v>
      </c>
      <c r="AP52" s="157">
        <f t="shared" si="39"/>
        <v>2.0568406639230217</v>
      </c>
      <c r="AQ52" s="157">
        <f t="shared" si="39"/>
        <v>2.6533769046368283</v>
      </c>
      <c r="AR52" s="157">
        <f t="shared" si="39"/>
        <v>2.647838667682183</v>
      </c>
      <c r="AS52" s="157">
        <f t="shared" si="39"/>
        <v>2.631341738074287</v>
      </c>
      <c r="AT52" s="157">
        <f t="shared" si="39"/>
        <v>2.536018842558001</v>
      </c>
      <c r="AU52" s="157">
        <f t="shared" si="39"/>
        <v>2.4832292547690611</v>
      </c>
      <c r="AV52" s="157">
        <f t="shared" si="39"/>
        <v>2.5417049850064632</v>
      </c>
      <c r="AW52" s="157">
        <f t="shared" si="39"/>
        <v>2.7055411202134811</v>
      </c>
      <c r="AX52" s="157">
        <f t="shared" si="39"/>
        <v>2.9706571579345145</v>
      </c>
      <c r="AY52" s="157">
        <f>IF(AH52="","",(AH52/P52)*10)</f>
        <v>2.7442458469316069</v>
      </c>
      <c r="AZ52" s="52">
        <f t="shared" si="40"/>
        <v>-7.6215900713473922E-2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144711.76999999996</v>
      </c>
      <c r="O53" s="202">
        <v>149915.40000000005</v>
      </c>
      <c r="P53" s="119">
        <v>147712.29000000021</v>
      </c>
      <c r="Q53" s="52">
        <f t="shared" si="41"/>
        <v>-1.4695688368238619E-2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41236.967000000033</v>
      </c>
      <c r="AG53" s="154">
        <v>43705.950000000055</v>
      </c>
      <c r="AH53" s="119">
        <v>41624.986000000041</v>
      </c>
      <c r="AI53" s="52">
        <f t="shared" ref="AI53:AI67" si="42">IF(AH53="","",(AH53-AG53)/AG53)</f>
        <v>-4.7612830747301271E-2</v>
      </c>
      <c r="AK53" s="198">
        <f t="shared" si="39"/>
        <v>2.0077226683000542</v>
      </c>
      <c r="AL53" s="157">
        <f t="shared" si="39"/>
        <v>1.8315235126543004</v>
      </c>
      <c r="AM53" s="157">
        <f t="shared" si="39"/>
        <v>1.8119557041330736</v>
      </c>
      <c r="AN53" s="157">
        <f t="shared" si="39"/>
        <v>2.0167206334389824</v>
      </c>
      <c r="AO53" s="157">
        <f t="shared" si="39"/>
        <v>1.9826132412987234</v>
      </c>
      <c r="AP53" s="157">
        <f t="shared" si="39"/>
        <v>2.113228319300315</v>
      </c>
      <c r="AQ53" s="157">
        <f t="shared" si="39"/>
        <v>2.602660007755369</v>
      </c>
      <c r="AR53" s="157">
        <f t="shared" si="39"/>
        <v>2.6739934021991134</v>
      </c>
      <c r="AS53" s="157">
        <f t="shared" si="39"/>
        <v>2.617554001228326</v>
      </c>
      <c r="AT53" s="157">
        <f t="shared" si="39"/>
        <v>2.609925131515602</v>
      </c>
      <c r="AU53" s="157">
        <f t="shared" si="39"/>
        <v>2.6161012043466729</v>
      </c>
      <c r="AV53" s="157">
        <f t="shared" si="39"/>
        <v>2.8377757985763976</v>
      </c>
      <c r="AW53" s="157">
        <f t="shared" si="39"/>
        <v>2.8495931602522755</v>
      </c>
      <c r="AX53" s="157">
        <f t="shared" si="39"/>
        <v>2.915374271088897</v>
      </c>
      <c r="AY53" s="157">
        <f t="shared" ref="AY53:AY63" si="43">IF(AH53="","",(AH53/P53)*10)</f>
        <v>2.8179771635792781</v>
      </c>
      <c r="AZ53" s="52">
        <f t="shared" si="40"/>
        <v>-3.3408097366943203E-2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130093.26000000001</v>
      </c>
      <c r="O54" s="202">
        <v>125652.07</v>
      </c>
      <c r="P54" s="119">
        <v>176633.76999999993</v>
      </c>
      <c r="Q54" s="52">
        <f t="shared" si="41"/>
        <v>0.40573704834309471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37368.313000000038</v>
      </c>
      <c r="AG54" s="154">
        <v>37613.93</v>
      </c>
      <c r="AH54" s="119">
        <v>47865.241999999991</v>
      </c>
      <c r="AI54" s="52">
        <f t="shared" si="42"/>
        <v>0.27254030621102315</v>
      </c>
      <c r="AK54" s="198">
        <f t="shared" si="39"/>
        <v>1.9069227134443323</v>
      </c>
      <c r="AL54" s="157">
        <f t="shared" si="39"/>
        <v>1.915464103514757</v>
      </c>
      <c r="AM54" s="157">
        <f t="shared" si="39"/>
        <v>1.8761332001822941</v>
      </c>
      <c r="AN54" s="157">
        <f t="shared" si="39"/>
        <v>1.8126793237794652</v>
      </c>
      <c r="AO54" s="157">
        <f t="shared" si="39"/>
        <v>2.2034024597762674</v>
      </c>
      <c r="AP54" s="157">
        <f t="shared" si="39"/>
        <v>1.9447659298682476</v>
      </c>
      <c r="AQ54" s="157">
        <f t="shared" si="39"/>
        <v>2.43607496637682</v>
      </c>
      <c r="AR54" s="157">
        <f t="shared" si="39"/>
        <v>2.3737374992869791</v>
      </c>
      <c r="AS54" s="157">
        <f t="shared" si="39"/>
        <v>2.3781815706915439</v>
      </c>
      <c r="AT54" s="157">
        <f t="shared" si="39"/>
        <v>2.4789600355286541</v>
      </c>
      <c r="AU54" s="157">
        <f t="shared" si="39"/>
        <v>2.7486232264577093</v>
      </c>
      <c r="AV54" s="157">
        <f t="shared" si="39"/>
        <v>2.7144993314116017</v>
      </c>
      <c r="AW54" s="157">
        <f t="shared" si="39"/>
        <v>2.8724249818937606</v>
      </c>
      <c r="AX54" s="157">
        <f t="shared" si="39"/>
        <v>2.9934986347618464</v>
      </c>
      <c r="AY54" s="157">
        <f t="shared" si="43"/>
        <v>2.7098579167505745</v>
      </c>
      <c r="AZ54" s="52">
        <f t="shared" si="40"/>
        <v>-9.4752245655805173E-2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147343.25999999983</v>
      </c>
      <c r="O55" s="202">
        <v>152996.03000000003</v>
      </c>
      <c r="P55" s="119">
        <v>159111.95000000001</v>
      </c>
      <c r="Q55" s="52">
        <f t="shared" si="41"/>
        <v>3.997437057680505E-2</v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42292.585999999959</v>
      </c>
      <c r="AG55" s="154">
        <v>46244.033000000069</v>
      </c>
      <c r="AH55" s="119">
        <v>44660.271000000066</v>
      </c>
      <c r="AI55" s="52">
        <f t="shared" si="42"/>
        <v>-3.4247921239914353E-2</v>
      </c>
      <c r="AK55" s="198">
        <f t="shared" si="39"/>
        <v>1.7520340711061637</v>
      </c>
      <c r="AL55" s="157">
        <f t="shared" si="39"/>
        <v>1.7517428736684229</v>
      </c>
      <c r="AM55" s="157">
        <f t="shared" si="39"/>
        <v>1.726322321385233</v>
      </c>
      <c r="AN55" s="157">
        <f t="shared" si="39"/>
        <v>2.0015272066699175</v>
      </c>
      <c r="AO55" s="157">
        <f t="shared" si="39"/>
        <v>2.0864842867894087</v>
      </c>
      <c r="AP55" s="157">
        <f t="shared" si="39"/>
        <v>2.3291488172697856</v>
      </c>
      <c r="AQ55" s="157">
        <f t="shared" si="39"/>
        <v>2.331685483786639</v>
      </c>
      <c r="AR55" s="157">
        <f t="shared" si="39"/>
        <v>2.4456093561553693</v>
      </c>
      <c r="AS55" s="157">
        <f t="shared" si="39"/>
        <v>2.5166896261109475</v>
      </c>
      <c r="AT55" s="157">
        <f t="shared" si="39"/>
        <v>2.3149959655163963</v>
      </c>
      <c r="AU55" s="157">
        <f t="shared" si="39"/>
        <v>2.5229270215366979</v>
      </c>
      <c r="AV55" s="157">
        <f t="shared" si="39"/>
        <v>2.6525523763560646</v>
      </c>
      <c r="AW55" s="157">
        <f t="shared" si="39"/>
        <v>2.870344120253618</v>
      </c>
      <c r="AX55" s="157">
        <f t="shared" si="39"/>
        <v>3.0225642456212793</v>
      </c>
      <c r="AY55" s="157">
        <f t="shared" si="43"/>
        <v>2.8068458088785952</v>
      </c>
      <c r="AZ55" s="52">
        <f t="shared" si="40"/>
        <v>-7.1369347088383828E-2</v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133743.93000000002</v>
      </c>
      <c r="O56" s="202">
        <v>180205.3600000001</v>
      </c>
      <c r="P56" s="119">
        <v>143082.30999999997</v>
      </c>
      <c r="Q56" s="52">
        <f t="shared" si="41"/>
        <v>-0.20600413883360691</v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38238.687999999995</v>
      </c>
      <c r="AG56" s="154">
        <v>52513.99399999997</v>
      </c>
      <c r="AH56" s="119">
        <v>40020.670000000064</v>
      </c>
      <c r="AI56" s="52">
        <f t="shared" si="42"/>
        <v>-0.23790466213634243</v>
      </c>
      <c r="AK56" s="198">
        <f t="shared" si="39"/>
        <v>2.1642824699311363</v>
      </c>
      <c r="AL56" s="157">
        <f t="shared" si="39"/>
        <v>1.6258312843389231</v>
      </c>
      <c r="AM56" s="157">
        <f t="shared" si="39"/>
        <v>1.8444156881700937</v>
      </c>
      <c r="AN56" s="157">
        <f t="shared" si="39"/>
        <v>2.2679253964330508</v>
      </c>
      <c r="AO56" s="157">
        <f t="shared" si="39"/>
        <v>1.9775145141985686</v>
      </c>
      <c r="AP56" s="157">
        <f t="shared" si="39"/>
        <v>2.2301042720461464</v>
      </c>
      <c r="AQ56" s="157">
        <f t="shared" si="39"/>
        <v>2.4649217088977964</v>
      </c>
      <c r="AR56" s="157">
        <f t="shared" si="39"/>
        <v>2.2994092133916011</v>
      </c>
      <c r="AS56" s="157">
        <f t="shared" si="39"/>
        <v>2.5374049995421668</v>
      </c>
      <c r="AT56" s="157">
        <f t="shared" si="39"/>
        <v>2.5635245583717103</v>
      </c>
      <c r="AU56" s="157">
        <f t="shared" si="39"/>
        <v>2.3079094660369694</v>
      </c>
      <c r="AV56" s="157">
        <f t="shared" si="39"/>
        <v>2.6287498593130412</v>
      </c>
      <c r="AW56" s="157">
        <f t="shared" si="39"/>
        <v>2.8590970820133661</v>
      </c>
      <c r="AX56" s="157">
        <f t="shared" si="39"/>
        <v>2.9141194246386419</v>
      </c>
      <c r="AY56" s="157">
        <f t="shared" si="43"/>
        <v>2.7970382921550589</v>
      </c>
      <c r="AZ56" s="52">
        <f t="shared" si="40"/>
        <v>-4.0177190918694532E-2</v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166050.54000000004</v>
      </c>
      <c r="O57" s="202">
        <v>174761.31999999945</v>
      </c>
      <c r="P57" s="119">
        <v>205888.98000000019</v>
      </c>
      <c r="Q57" s="52">
        <f t="shared" si="41"/>
        <v>0.17811527173175865</v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48307.429000000004</v>
      </c>
      <c r="AG57" s="154">
        <v>53523.882000000012</v>
      </c>
      <c r="AH57" s="119">
        <v>57210.957000000017</v>
      </c>
      <c r="AI57" s="52">
        <f t="shared" si="42"/>
        <v>6.8886539283529613E-2</v>
      </c>
      <c r="AK57" s="198">
        <f t="shared" si="39"/>
        <v>1.78028436914874</v>
      </c>
      <c r="AL57" s="157">
        <f t="shared" si="39"/>
        <v>1.8490670998920886</v>
      </c>
      <c r="AM57" s="157">
        <f t="shared" si="39"/>
        <v>2.0713675613226452</v>
      </c>
      <c r="AN57" s="157">
        <f t="shared" si="39"/>
        <v>2.6398668876056313</v>
      </c>
      <c r="AO57" s="157">
        <f t="shared" si="39"/>
        <v>2.1564433770399614</v>
      </c>
      <c r="AP57" s="157">
        <f t="shared" si="39"/>
        <v>2.2613040218962874</v>
      </c>
      <c r="AQ57" s="157">
        <f t="shared" si="39"/>
        <v>2.3003462816760107</v>
      </c>
      <c r="AR57" s="157">
        <f t="shared" si="39"/>
        <v>2.695125703096739</v>
      </c>
      <c r="AS57" s="157">
        <f t="shared" si="39"/>
        <v>2.7967861439132284</v>
      </c>
      <c r="AT57" s="157">
        <f t="shared" si="39"/>
        <v>2.7346902490333531</v>
      </c>
      <c r="AU57" s="157">
        <f t="shared" si="39"/>
        <v>2.5669833050728972</v>
      </c>
      <c r="AV57" s="157">
        <f t="shared" si="39"/>
        <v>2.8743178526367079</v>
      </c>
      <c r="AW57" s="157">
        <f t="shared" si="39"/>
        <v>2.9092003555062207</v>
      </c>
      <c r="AX57" s="157">
        <f t="shared" si="39"/>
        <v>3.0626846947596977</v>
      </c>
      <c r="AY57" s="157">
        <f t="shared" si="43"/>
        <v>2.7787284681287927</v>
      </c>
      <c r="AZ57" s="52">
        <f t="shared" si="40"/>
        <v>-9.2714809042131779E-2</v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142573.68000000008</v>
      </c>
      <c r="O58" s="202">
        <v>163701.7399999999</v>
      </c>
      <c r="P58" s="119">
        <v>163396.77999999985</v>
      </c>
      <c r="Q58" s="52">
        <f t="shared" si="41"/>
        <v>-1.862900174427286E-3</v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40524.563000000016</v>
      </c>
      <c r="AH58" s="119">
        <v>43510.394999999946</v>
      </c>
      <c r="AI58" s="52">
        <f t="shared" si="42"/>
        <v>7.3679560714817044E-2</v>
      </c>
      <c r="AK58" s="198">
        <f t="shared" si="39"/>
        <v>1.6675286305808483</v>
      </c>
      <c r="AL58" s="157">
        <f t="shared" si="39"/>
        <v>1.5335201199016324</v>
      </c>
      <c r="AM58" s="157">
        <f t="shared" si="39"/>
        <v>1.7218122402971472</v>
      </c>
      <c r="AN58" s="157">
        <f t="shared" si="39"/>
        <v>2.1904030522566904</v>
      </c>
      <c r="AO58" s="157">
        <f t="shared" si="39"/>
        <v>2.2098559498187784</v>
      </c>
      <c r="AP58" s="157">
        <f t="shared" si="39"/>
        <v>1.9543144793232015</v>
      </c>
      <c r="AQ58" s="157">
        <f t="shared" si="39"/>
        <v>2.3412179443459293</v>
      </c>
      <c r="AR58" s="157">
        <f t="shared" si="39"/>
        <v>2.250318511572504</v>
      </c>
      <c r="AS58" s="157">
        <f t="shared" si="39"/>
        <v>2.5225098647387783</v>
      </c>
      <c r="AT58" s="157">
        <f t="shared" si="39"/>
        <v>2.5830822495328061</v>
      </c>
      <c r="AU58" s="157">
        <f t="shared" si="39"/>
        <v>2.554902722610267</v>
      </c>
      <c r="AV58" s="157">
        <f t="shared" si="39"/>
        <v>2.4572668535012139</v>
      </c>
      <c r="AW58" s="157">
        <f t="shared" si="39"/>
        <v>2.8936638936443249</v>
      </c>
      <c r="AX58" s="157">
        <f t="shared" si="39"/>
        <v>2.4755120501468122</v>
      </c>
      <c r="AY58" s="157">
        <f t="shared" si="43"/>
        <v>2.6628673465903052</v>
      </c>
      <c r="AZ58" s="52">
        <f t="shared" si="40"/>
        <v>7.5683451604439483E-2</v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184209.3899999999</v>
      </c>
      <c r="O59" s="202">
        <v>150651.24999999997</v>
      </c>
      <c r="P59" s="119">
        <v>150526.58999999985</v>
      </c>
      <c r="Q59" s="52">
        <f t="shared" si="41"/>
        <v>-8.2747405016632739E-4</v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54674.304000000011</v>
      </c>
      <c r="AG59" s="154">
        <v>44696.856000000109</v>
      </c>
      <c r="AH59" s="119">
        <v>45745.982999999986</v>
      </c>
      <c r="AI59" s="52">
        <f t="shared" si="42"/>
        <v>2.3472053604841336E-2</v>
      </c>
      <c r="AK59" s="198">
        <f t="shared" si="39"/>
        <v>2.0176378539558204</v>
      </c>
      <c r="AL59" s="157">
        <f t="shared" si="39"/>
        <v>2.1322284964573752</v>
      </c>
      <c r="AM59" s="157">
        <f t="shared" si="39"/>
        <v>2.0698124355501131</v>
      </c>
      <c r="AN59" s="157">
        <f t="shared" si="39"/>
        <v>2.4195441735474672</v>
      </c>
      <c r="AO59" s="157">
        <f t="shared" si="39"/>
        <v>2.2147954439362096</v>
      </c>
      <c r="AP59" s="157">
        <f t="shared" si="39"/>
        <v>2.4385642559372496</v>
      </c>
      <c r="AQ59" s="157">
        <f t="shared" si="39"/>
        <v>2.6162790798815738</v>
      </c>
      <c r="AR59" s="157">
        <f t="shared" si="39"/>
        <v>2.741714467283753</v>
      </c>
      <c r="AS59" s="157">
        <f t="shared" si="39"/>
        <v>2.9662199105238427</v>
      </c>
      <c r="AT59" s="157">
        <f t="shared" si="39"/>
        <v>2.6555324622013563</v>
      </c>
      <c r="AU59" s="157">
        <f t="shared" si="39"/>
        <v>2.786435485029668</v>
      </c>
      <c r="AV59" s="157">
        <f t="shared" si="39"/>
        <v>3.3033356079417873</v>
      </c>
      <c r="AW59" s="157">
        <f t="shared" si="39"/>
        <v>2.9680519543547721</v>
      </c>
      <c r="AX59" s="157">
        <f t="shared" si="39"/>
        <v>2.9669090697886751</v>
      </c>
      <c r="AY59" s="157">
        <f t="shared" si="43"/>
        <v>3.039063264503636</v>
      </c>
      <c r="AZ59" s="52">
        <f t="shared" si="40"/>
        <v>2.4319651535562641E-2</v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168976.30000000008</v>
      </c>
      <c r="O60" s="202">
        <v>155563.1700000001</v>
      </c>
      <c r="P60" s="119">
        <v>208490.91000000003</v>
      </c>
      <c r="Q60" s="52">
        <f t="shared" si="41"/>
        <v>0.34023310273247775</v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53916.487999999918</v>
      </c>
      <c r="AG60" s="154">
        <v>47790.304000000033</v>
      </c>
      <c r="AH60" s="119">
        <v>64654.490999999973</v>
      </c>
      <c r="AI60" s="52">
        <f t="shared" si="42"/>
        <v>0.35287883918880131</v>
      </c>
      <c r="AK60" s="198">
        <f t="shared" si="39"/>
        <v>2.3647140718469641</v>
      </c>
      <c r="AL60" s="157">
        <f t="shared" si="39"/>
        <v>2.2614935016861302</v>
      </c>
      <c r="AM60" s="157">
        <f t="shared" si="39"/>
        <v>2.5580688905462297</v>
      </c>
      <c r="AN60" s="157">
        <f t="shared" si="39"/>
        <v>2.3603331049966276</v>
      </c>
      <c r="AO60" s="157">
        <f t="shared" si="39"/>
        <v>2.5709811698639262</v>
      </c>
      <c r="AP60" s="157">
        <f t="shared" si="39"/>
        <v>2.426905203187177</v>
      </c>
      <c r="AQ60" s="157">
        <f t="shared" si="39"/>
        <v>2.7569178405590455</v>
      </c>
      <c r="AR60" s="157">
        <f t="shared" si="39"/>
        <v>2.568696662723287</v>
      </c>
      <c r="AS60" s="157">
        <f t="shared" si="39"/>
        <v>2.9967018158701015</v>
      </c>
      <c r="AT60" s="157">
        <f t="shared" si="39"/>
        <v>2.6446157846551293</v>
      </c>
      <c r="AU60" s="157">
        <f t="shared" si="39"/>
        <v>2.8633281235413843</v>
      </c>
      <c r="AV60" s="157">
        <f t="shared" si="39"/>
        <v>3.0177047586960484</v>
      </c>
      <c r="AW60" s="157">
        <f t="shared" si="39"/>
        <v>3.1907721970477452</v>
      </c>
      <c r="AX60" s="157">
        <f t="shared" si="39"/>
        <v>3.0720834500865468</v>
      </c>
      <c r="AY60" s="157">
        <f t="shared" si="43"/>
        <v>3.1010700178727197</v>
      </c>
      <c r="AZ60" s="52">
        <f t="shared" si="40"/>
        <v>9.4354753889762701E-3</v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150243.57999999996</v>
      </c>
      <c r="P61" s="119"/>
      <c r="Q61" s="52" t="str">
        <f t="shared" si="41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57319.254999999939</v>
      </c>
      <c r="AG61" s="154">
        <v>45087.424999999996</v>
      </c>
      <c r="AH61" s="119"/>
      <c r="AI61" s="52" t="str">
        <f t="shared" si="42"/>
        <v/>
      </c>
      <c r="AK61" s="198">
        <f t="shared" si="39"/>
        <v>1.9784200067392308</v>
      </c>
      <c r="AL61" s="157">
        <f t="shared" si="39"/>
        <v>1.9672226836151285</v>
      </c>
      <c r="AM61" s="157">
        <f t="shared" ref="AM61:AX63" si="44">IF(V61="","",(V61/D61)*10)</f>
        <v>2.1967931517532344</v>
      </c>
      <c r="AN61" s="157">
        <f t="shared" si="44"/>
        <v>2.3729260081576027</v>
      </c>
      <c r="AO61" s="157">
        <f t="shared" si="44"/>
        <v>2.4758168420606395</v>
      </c>
      <c r="AP61" s="157">
        <f t="shared" si="44"/>
        <v>2.4958910965727048</v>
      </c>
      <c r="AQ61" s="157">
        <f t="shared" si="44"/>
        <v>2.8239750172941114</v>
      </c>
      <c r="AR61" s="157">
        <f t="shared" si="44"/>
        <v>2.95999563618712</v>
      </c>
      <c r="AS61" s="157">
        <f t="shared" si="44"/>
        <v>2.8613877922934243</v>
      </c>
      <c r="AT61" s="157">
        <f t="shared" si="44"/>
        <v>2.7146381384743794</v>
      </c>
      <c r="AU61" s="157">
        <f t="shared" si="44"/>
        <v>2.7936391721613445</v>
      </c>
      <c r="AV61" s="157">
        <f t="shared" si="44"/>
        <v>3.094595117974555</v>
      </c>
      <c r="AW61" s="157">
        <f t="shared" si="44"/>
        <v>2.979497391970241</v>
      </c>
      <c r="AX61" s="157">
        <f t="shared" si="44"/>
        <v>3.0009551822447262</v>
      </c>
      <c r="AY61" s="157" t="str">
        <f t="shared" si="43"/>
        <v/>
      </c>
      <c r="AZ61" s="52" t="str">
        <f t="shared" si="40"/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110623.54999999997</v>
      </c>
      <c r="P62" s="123"/>
      <c r="Q62" s="52" t="str">
        <f t="shared" si="41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33056.707000000017</v>
      </c>
      <c r="AG62" s="155">
        <v>35940.126000000026</v>
      </c>
      <c r="AH62" s="123"/>
      <c r="AI62" s="52" t="str">
        <f t="shared" si="42"/>
        <v/>
      </c>
      <c r="AK62" s="198">
        <f t="shared" si="39"/>
        <v>2.0408556968710365</v>
      </c>
      <c r="AL62" s="157">
        <f t="shared" si="39"/>
        <v>1.8586959199657298</v>
      </c>
      <c r="AM62" s="157">
        <f t="shared" si="44"/>
        <v>2.3103681372605527</v>
      </c>
      <c r="AN62" s="157">
        <f t="shared" si="44"/>
        <v>2.494909882777443</v>
      </c>
      <c r="AO62" s="157">
        <f t="shared" si="44"/>
        <v>2.357121537342076</v>
      </c>
      <c r="AP62" s="157">
        <f t="shared" si="44"/>
        <v>2.6659387435479127</v>
      </c>
      <c r="AQ62" s="157">
        <f t="shared" si="44"/>
        <v>3.190162257970441</v>
      </c>
      <c r="AR62" s="157">
        <f t="shared" si="44"/>
        <v>3.0157583548138938</v>
      </c>
      <c r="AS62" s="157">
        <f t="shared" si="44"/>
        <v>3.3894753383554024</v>
      </c>
      <c r="AT62" s="157">
        <f t="shared" si="44"/>
        <v>3.080067195408315</v>
      </c>
      <c r="AU62" s="157">
        <f t="shared" si="44"/>
        <v>2.920769071613742</v>
      </c>
      <c r="AV62" s="157">
        <f t="shared" si="44"/>
        <v>2.7992960150697193</v>
      </c>
      <c r="AW62" s="157">
        <f t="shared" si="44"/>
        <v>3.0658930312246815</v>
      </c>
      <c r="AX62" s="157">
        <f t="shared" si="44"/>
        <v>3.2488675331789691</v>
      </c>
      <c r="AY62" s="157" t="str">
        <f t="shared" si="43"/>
        <v/>
      </c>
      <c r="AZ62" s="52" t="str">
        <f t="shared" si="40"/>
        <v/>
      </c>
      <c r="BC62" s="105"/>
    </row>
    <row r="63" spans="1:55" ht="20.100000000000001" customHeight="1" thickBot="1" x14ac:dyDescent="0.3">
      <c r="A63" s="35" t="str">
        <f>A19</f>
        <v>jan-out</v>
      </c>
      <c r="B63" s="167">
        <f>SUM(B51:B60)</f>
        <v>964363.14</v>
      </c>
      <c r="C63" s="168">
        <f t="shared" ref="C63:P63" si="45">SUM(C51:C60)</f>
        <v>1148068.1200000003</v>
      </c>
      <c r="D63" s="168">
        <f t="shared" si="45"/>
        <v>1258921.3899999997</v>
      </c>
      <c r="E63" s="168">
        <f t="shared" si="45"/>
        <v>1188991.1700000002</v>
      </c>
      <c r="F63" s="168">
        <f t="shared" si="45"/>
        <v>1217785.2299999997</v>
      </c>
      <c r="G63" s="168">
        <f t="shared" si="45"/>
        <v>1193375.9400000002</v>
      </c>
      <c r="H63" s="168">
        <f t="shared" si="45"/>
        <v>932408.65999999957</v>
      </c>
      <c r="I63" s="168">
        <f t="shared" si="45"/>
        <v>1105633.9399999995</v>
      </c>
      <c r="J63" s="168">
        <f t="shared" si="45"/>
        <v>1080511.47</v>
      </c>
      <c r="K63" s="168">
        <f t="shared" si="45"/>
        <v>1182431.3499999992</v>
      </c>
      <c r="L63" s="168">
        <f t="shared" si="45"/>
        <v>1443404.3500000003</v>
      </c>
      <c r="M63" s="168">
        <f t="shared" si="45"/>
        <v>1491071.3599999989</v>
      </c>
      <c r="N63" s="168">
        <f t="shared" si="45"/>
        <v>1484766.63</v>
      </c>
      <c r="O63" s="168">
        <f t="shared" si="45"/>
        <v>1516332.6299999997</v>
      </c>
      <c r="P63" s="169">
        <f t="shared" si="45"/>
        <v>1618686.2299999995</v>
      </c>
      <c r="Q63" s="61">
        <f t="shared" si="41"/>
        <v>6.7500756743591198E-2</v>
      </c>
      <c r="S63" s="109"/>
      <c r="T63" s="167">
        <f>SUM(T51:T60)</f>
        <v>187162.79400000005</v>
      </c>
      <c r="U63" s="168">
        <f t="shared" ref="U63:AH63" si="46">SUM(U51:U60)</f>
        <v>218074.37899999999</v>
      </c>
      <c r="V63" s="168">
        <f t="shared" si="46"/>
        <v>244294.65600000002</v>
      </c>
      <c r="W63" s="168">
        <f t="shared" si="46"/>
        <v>261504.63099999994</v>
      </c>
      <c r="X63" s="168">
        <f t="shared" si="46"/>
        <v>262621.15500000014</v>
      </c>
      <c r="Y63" s="168">
        <f t="shared" si="46"/>
        <v>261749.48599999998</v>
      </c>
      <c r="Z63" s="168">
        <f t="shared" si="46"/>
        <v>233282.65000000005</v>
      </c>
      <c r="AA63" s="168">
        <f t="shared" si="46"/>
        <v>276756.03000000003</v>
      </c>
      <c r="AB63" s="168">
        <f t="shared" si="46"/>
        <v>287690.04700000002</v>
      </c>
      <c r="AC63" s="168">
        <f t="shared" si="46"/>
        <v>303413.45200000005</v>
      </c>
      <c r="AD63" s="168">
        <f t="shared" si="46"/>
        <v>377964.29000000004</v>
      </c>
      <c r="AE63" s="168">
        <f t="shared" si="46"/>
        <v>412251.16900000005</v>
      </c>
      <c r="AF63" s="168">
        <f t="shared" si="46"/>
        <v>430420.83599999989</v>
      </c>
      <c r="AG63" s="168">
        <f t="shared" si="46"/>
        <v>439193.10300000035</v>
      </c>
      <c r="AH63" s="169">
        <f t="shared" si="46"/>
        <v>460202.28700000013</v>
      </c>
      <c r="AI63" s="57">
        <f t="shared" si="42"/>
        <v>4.7835869590146456E-2</v>
      </c>
      <c r="AK63" s="199">
        <f t="shared" si="39"/>
        <v>1.9407916607015907</v>
      </c>
      <c r="AL63" s="173">
        <f t="shared" si="39"/>
        <v>1.8994898926380774</v>
      </c>
      <c r="AM63" s="173">
        <f t="shared" si="44"/>
        <v>1.9405076277240796</v>
      </c>
      <c r="AN63" s="173">
        <f t="shared" si="44"/>
        <v>2.1993824478948816</v>
      </c>
      <c r="AO63" s="173">
        <f t="shared" si="44"/>
        <v>2.1565473823327634</v>
      </c>
      <c r="AP63" s="173">
        <f t="shared" si="44"/>
        <v>2.1933531356430729</v>
      </c>
      <c r="AQ63" s="173">
        <f t="shared" si="44"/>
        <v>2.50193568558233</v>
      </c>
      <c r="AR63" s="173">
        <f t="shared" si="44"/>
        <v>2.5031434002469224</v>
      </c>
      <c r="AS63" s="173">
        <f t="shared" si="44"/>
        <v>2.6625357989027183</v>
      </c>
      <c r="AT63" s="173">
        <f t="shared" si="44"/>
        <v>2.5660132573447099</v>
      </c>
      <c r="AU63" s="173">
        <f t="shared" si="44"/>
        <v>2.6185613892600501</v>
      </c>
      <c r="AV63" s="173">
        <f t="shared" si="44"/>
        <v>2.7647983863092933</v>
      </c>
      <c r="AW63" s="173">
        <f t="shared" si="44"/>
        <v>2.8989123765530742</v>
      </c>
      <c r="AX63" s="173">
        <f t="shared" si="44"/>
        <v>2.8964166193535017</v>
      </c>
      <c r="AY63" s="173">
        <f t="shared" si="43"/>
        <v>2.8430604923351961</v>
      </c>
      <c r="AZ63" s="61">
        <f t="shared" si="40"/>
        <v>-1.8421426897562491E-2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7">SUM(E51:E53)</f>
        <v>307586.39999999991</v>
      </c>
      <c r="F64" s="154">
        <f t="shared" si="47"/>
        <v>312002.81999999983</v>
      </c>
      <c r="G64" s="154">
        <f t="shared" si="47"/>
        <v>314085.74999999994</v>
      </c>
      <c r="H64" s="154">
        <f t="shared" si="47"/>
        <v>225185.55999999994</v>
      </c>
      <c r="I64" s="154">
        <f t="shared" si="47"/>
        <v>291368.51999999996</v>
      </c>
      <c r="J64" s="154">
        <f t="shared" si="47"/>
        <v>290915.21000000002</v>
      </c>
      <c r="K64" s="154">
        <f t="shared" si="47"/>
        <v>314581.43999999971</v>
      </c>
      <c r="L64" s="154">
        <f t="shared" si="47"/>
        <v>387624.22000000009</v>
      </c>
      <c r="M64" s="154">
        <f t="shared" si="47"/>
        <v>406414.74999999977</v>
      </c>
      <c r="N64" s="154">
        <f t="shared" si="47"/>
        <v>411776.26999999996</v>
      </c>
      <c r="O64" s="154">
        <f t="shared" si="47"/>
        <v>412801.68999999994</v>
      </c>
      <c r="P64" s="154">
        <f>IF(P53="","",SUM(P51:P53))</f>
        <v>411554.94000000006</v>
      </c>
      <c r="Q64" s="61">
        <f t="shared" si="41"/>
        <v>-3.0202153484397889E-3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8">SUM(X51:X53)</f>
        <v>61448.611999999994</v>
      </c>
      <c r="Y64" s="154">
        <f t="shared" si="48"/>
        <v>65590.697999999975</v>
      </c>
      <c r="Z64" s="154">
        <f t="shared" si="48"/>
        <v>58604.442999999985</v>
      </c>
      <c r="AA64" s="154">
        <f t="shared" si="48"/>
        <v>74095.891999999963</v>
      </c>
      <c r="AB64" s="154">
        <f t="shared" si="48"/>
        <v>76343.599000000002</v>
      </c>
      <c r="AC64" s="154">
        <f t="shared" si="48"/>
        <v>80321.476000000039</v>
      </c>
      <c r="AD64" s="154">
        <f t="shared" si="48"/>
        <v>99368.438000000038</v>
      </c>
      <c r="AE64" s="154">
        <f t="shared" si="48"/>
        <v>107006.38200000001</v>
      </c>
      <c r="AF64" s="154">
        <f t="shared" si="48"/>
        <v>114366.99699999999</v>
      </c>
      <c r="AG64" s="154">
        <f t="shared" si="48"/>
        <v>116285.5410000001</v>
      </c>
      <c r="AH64" s="119">
        <f>IF(AH53="","",SUM(AH51:AH53))</f>
        <v>116534.27800000005</v>
      </c>
      <c r="AI64" s="52">
        <f t="shared" si="42"/>
        <v>2.1390191580219751E-3</v>
      </c>
      <c r="AK64" s="197">
        <f t="shared" si="39"/>
        <v>1.9450344091466372</v>
      </c>
      <c r="AL64" s="156">
        <f t="shared" si="39"/>
        <v>1.9790475308153666</v>
      </c>
      <c r="AM64" s="156">
        <f t="shared" si="39"/>
        <v>1.7976382565582869</v>
      </c>
      <c r="AN64" s="156">
        <f t="shared" si="39"/>
        <v>2.0596266935079059</v>
      </c>
      <c r="AO64" s="156">
        <f t="shared" si="39"/>
        <v>1.9694889937212756</v>
      </c>
      <c r="AP64" s="156">
        <f t="shared" si="39"/>
        <v>2.0883054388809423</v>
      </c>
      <c r="AQ64" s="156">
        <f t="shared" si="39"/>
        <v>2.6024956040698171</v>
      </c>
      <c r="AR64" s="156">
        <f t="shared" si="39"/>
        <v>2.5430301118322589</v>
      </c>
      <c r="AS64" s="156">
        <f t="shared" si="39"/>
        <v>2.6242560160398627</v>
      </c>
      <c r="AT64" s="156">
        <f t="shared" si="39"/>
        <v>2.5532808292822393</v>
      </c>
      <c r="AU64" s="156">
        <f t="shared" si="39"/>
        <v>2.5635250036749513</v>
      </c>
      <c r="AV64" s="156">
        <f t="shared" si="39"/>
        <v>2.6329354926217627</v>
      </c>
      <c r="AW64" s="156">
        <f t="shared" si="39"/>
        <v>2.7774062113875573</v>
      </c>
      <c r="AX64" s="156">
        <f t="shared" si="39"/>
        <v>2.8169831620602164</v>
      </c>
      <c r="AY64" s="156">
        <f>IF(AH64="","",(AH64/P64)*10)</f>
        <v>2.8315606659951653</v>
      </c>
      <c r="AZ64" s="61">
        <f t="shared" si="40"/>
        <v>5.1748637092625021E-3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9">SUM(E54:E56)</f>
        <v>341280.04000000004</v>
      </c>
      <c r="F65" s="154">
        <f t="shared" si="49"/>
        <v>330986.2099999999</v>
      </c>
      <c r="G65" s="154">
        <f t="shared" si="49"/>
        <v>352389.62000000011</v>
      </c>
      <c r="H65" s="154">
        <f t="shared" si="49"/>
        <v>271249.88999999984</v>
      </c>
      <c r="I65" s="154">
        <f t="shared" si="49"/>
        <v>338059.84999999963</v>
      </c>
      <c r="J65" s="154">
        <f t="shared" si="49"/>
        <v>341622.02</v>
      </c>
      <c r="K65" s="154">
        <f t="shared" si="49"/>
        <v>348164.02999999968</v>
      </c>
      <c r="L65" s="154">
        <f t="shared" si="49"/>
        <v>373006.16999999981</v>
      </c>
      <c r="M65" s="154">
        <f t="shared" si="49"/>
        <v>455027.89</v>
      </c>
      <c r="N65" s="154">
        <f t="shared" si="49"/>
        <v>411180.44999999984</v>
      </c>
      <c r="O65" s="154">
        <f t="shared" si="49"/>
        <v>458853.46000000014</v>
      </c>
      <c r="P65" s="154">
        <f>IF(P56="","",SUM(P54:P56))</f>
        <v>478828.02999999991</v>
      </c>
      <c r="Q65" s="52">
        <f t="shared" si="41"/>
        <v>4.3531479527254231E-2</v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50">SUM(X54:X56)</f>
        <v>68997.127000000022</v>
      </c>
      <c r="Y65" s="154">
        <f t="shared" si="50"/>
        <v>75648.96299999996</v>
      </c>
      <c r="Z65" s="154">
        <f t="shared" si="50"/>
        <v>65293.128000000026</v>
      </c>
      <c r="AA65" s="154">
        <f t="shared" si="50"/>
        <v>80241.398000000045</v>
      </c>
      <c r="AB65" s="154">
        <f t="shared" si="50"/>
        <v>84590.548999999999</v>
      </c>
      <c r="AC65" s="154">
        <f t="shared" si="50"/>
        <v>84889.636000000028</v>
      </c>
      <c r="AD65" s="154">
        <f t="shared" si="50"/>
        <v>93771.617999999988</v>
      </c>
      <c r="AE65" s="154">
        <f t="shared" si="50"/>
        <v>121302.12800000008</v>
      </c>
      <c r="AF65" s="154">
        <f t="shared" si="50"/>
        <v>117899.587</v>
      </c>
      <c r="AG65" s="154">
        <f t="shared" si="50"/>
        <v>136371.95700000005</v>
      </c>
      <c r="AH65" s="119">
        <f>IF(AH56="","",SUM(AH54:AH56))</f>
        <v>132546.18300000014</v>
      </c>
      <c r="AI65" s="52">
        <f t="shared" si="42"/>
        <v>-2.8053964203211632E-2</v>
      </c>
      <c r="AK65" s="198">
        <f t="shared" si="39"/>
        <v>1.9239920608248851</v>
      </c>
      <c r="AL65" s="157">
        <f t="shared" si="39"/>
        <v>1.7497338733485361</v>
      </c>
      <c r="AM65" s="157">
        <f t="shared" si="39"/>
        <v>1.8123227987763368</v>
      </c>
      <c r="AN65" s="157">
        <f t="shared" si="39"/>
        <v>2.0013737105750451</v>
      </c>
      <c r="AO65" s="157">
        <f t="shared" si="39"/>
        <v>2.0845921949437121</v>
      </c>
      <c r="AP65" s="157">
        <f t="shared" si="39"/>
        <v>2.1467420918924893</v>
      </c>
      <c r="AQ65" s="157">
        <f t="shared" si="39"/>
        <v>2.4071209024269122</v>
      </c>
      <c r="AR65" s="157">
        <f t="shared" si="39"/>
        <v>2.3735855648045794</v>
      </c>
      <c r="AS65" s="157">
        <f t="shared" si="39"/>
        <v>2.4761445119960355</v>
      </c>
      <c r="AT65" s="157">
        <f t="shared" si="39"/>
        <v>2.4382081055300313</v>
      </c>
      <c r="AU65" s="157">
        <f t="shared" si="39"/>
        <v>2.5139428122596481</v>
      </c>
      <c r="AV65" s="157">
        <f t="shared" si="39"/>
        <v>2.6658174293448273</v>
      </c>
      <c r="AW65" s="157">
        <f t="shared" si="39"/>
        <v>2.8673441794229282</v>
      </c>
      <c r="AX65" s="157">
        <f t="shared" si="39"/>
        <v>2.9720154447565901</v>
      </c>
      <c r="AY65" s="303">
        <f t="shared" ref="AY65:AY67" si="51">IF(AH65="","",(AH65/P65)*10)</f>
        <v>2.7681375085748461</v>
      </c>
      <c r="AZ65" s="52">
        <f t="shared" si="40"/>
        <v>-6.8599218264978334E-2</v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52">SUM(E57:E59)</f>
        <v>374827.90000000014</v>
      </c>
      <c r="F66" s="154">
        <f t="shared" si="52"/>
        <v>411823.39999999991</v>
      </c>
      <c r="G66" s="154">
        <f t="shared" si="52"/>
        <v>392287.49999999988</v>
      </c>
      <c r="H66" s="154">
        <f t="shared" si="52"/>
        <v>324909.64999999991</v>
      </c>
      <c r="I66" s="154">
        <f t="shared" si="52"/>
        <v>335894.45999999973</v>
      </c>
      <c r="J66" s="154">
        <f t="shared" si="52"/>
        <v>323029.73000000004</v>
      </c>
      <c r="K66" s="154">
        <f t="shared" si="52"/>
        <v>359624.85999999987</v>
      </c>
      <c r="L66" s="154">
        <f t="shared" si="52"/>
        <v>485561.99000000028</v>
      </c>
      <c r="M66" s="154">
        <f t="shared" si="52"/>
        <v>462583.7999999997</v>
      </c>
      <c r="N66" s="154">
        <f t="shared" si="52"/>
        <v>492833.61</v>
      </c>
      <c r="O66" s="154">
        <f t="shared" si="52"/>
        <v>489114.30999999936</v>
      </c>
      <c r="P66" s="154">
        <f>IF(P57="","",SUM(P57:P59))</f>
        <v>519812.34999999986</v>
      </c>
      <c r="Q66" s="52">
        <f t="shared" si="41"/>
        <v>6.2762506376066868E-2</v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3">SUM(X57:X59)</f>
        <v>90275.416000000056</v>
      </c>
      <c r="Y66" s="154">
        <f t="shared" si="53"/>
        <v>87840.50900000002</v>
      </c>
      <c r="Z66" s="154">
        <f t="shared" si="53"/>
        <v>78765.768000000011</v>
      </c>
      <c r="AA66" s="154">
        <f t="shared" si="53"/>
        <v>86377.072000000029</v>
      </c>
      <c r="AB66" s="154">
        <f t="shared" si="53"/>
        <v>89313.755000000005</v>
      </c>
      <c r="AC66" s="154">
        <f t="shared" si="53"/>
        <v>95872.349999999977</v>
      </c>
      <c r="AD66" s="154">
        <f t="shared" si="53"/>
        <v>128355.976</v>
      </c>
      <c r="AE66" s="154">
        <f t="shared" si="53"/>
        <v>133533.43400000001</v>
      </c>
      <c r="AF66" s="154">
        <f t="shared" si="53"/>
        <v>144237.76400000002</v>
      </c>
      <c r="AG66" s="154">
        <f t="shared" si="53"/>
        <v>138745.30100000015</v>
      </c>
      <c r="AH66" s="119">
        <f>IF(AH59="","",SUM(AH57:AH59))</f>
        <v>146467.33499999993</v>
      </c>
      <c r="AI66" s="52">
        <f t="shared" si="42"/>
        <v>5.5656183988528542E-2</v>
      </c>
      <c r="AK66" s="198">
        <f t="shared" si="39"/>
        <v>1.8380654168220978</v>
      </c>
      <c r="AL66" s="157">
        <f t="shared" si="39"/>
        <v>1.8450697519866253</v>
      </c>
      <c r="AM66" s="157">
        <f t="shared" si="39"/>
        <v>1.959075682997454</v>
      </c>
      <c r="AN66" s="157">
        <f t="shared" si="39"/>
        <v>2.4233752876986996</v>
      </c>
      <c r="AO66" s="157">
        <f t="shared" si="39"/>
        <v>2.1920904931579916</v>
      </c>
      <c r="AP66" s="157">
        <f t="shared" si="39"/>
        <v>2.2391870503138653</v>
      </c>
      <c r="AQ66" s="157">
        <f t="shared" si="39"/>
        <v>2.4242360299240122</v>
      </c>
      <c r="AR66" s="157">
        <f t="shared" si="39"/>
        <v>2.5715539339350846</v>
      </c>
      <c r="AS66" s="157">
        <f t="shared" si="39"/>
        <v>2.764877245199691</v>
      </c>
      <c r="AT66" s="157">
        <f t="shared" si="39"/>
        <v>2.6658988480384815</v>
      </c>
      <c r="AU66" s="157">
        <f t="shared" si="39"/>
        <v>2.643451889634111</v>
      </c>
      <c r="AV66" s="157">
        <f t="shared" si="39"/>
        <v>2.8866863474250524</v>
      </c>
      <c r="AW66" s="157">
        <f t="shared" si="39"/>
        <v>2.9267030712454867</v>
      </c>
      <c r="AX66" s="157">
        <f t="shared" si="39"/>
        <v>2.8366641123217256</v>
      </c>
      <c r="AY66" s="303">
        <f t="shared" si="51"/>
        <v>2.81769632830001</v>
      </c>
      <c r="AZ66" s="52">
        <f t="shared" si="40"/>
        <v>-6.6866513872137429E-3</v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4">IF(E62="","",SUM(E60:E62))</f>
        <v>378869.0400000001</v>
      </c>
      <c r="F67" s="155">
        <f t="shared" si="54"/>
        <v>396865.16000000021</v>
      </c>
      <c r="G67" s="155">
        <f t="shared" si="54"/>
        <v>336903.74</v>
      </c>
      <c r="H67" s="155">
        <f t="shared" si="54"/>
        <v>311374.30999999976</v>
      </c>
      <c r="I67" s="155">
        <f t="shared" si="54"/>
        <v>337617.05000000005</v>
      </c>
      <c r="J67" s="155">
        <f t="shared" si="54"/>
        <v>314897.43999999994</v>
      </c>
      <c r="K67" s="155">
        <f t="shared" si="54"/>
        <v>372869.66999999981</v>
      </c>
      <c r="L67" s="155">
        <f t="shared" si="54"/>
        <v>493444.35000000033</v>
      </c>
      <c r="M67" s="155">
        <f t="shared" si="54"/>
        <v>455271.89999999967</v>
      </c>
      <c r="N67" s="155">
        <f t="shared" si="54"/>
        <v>469176.05</v>
      </c>
      <c r="O67" s="155">
        <f t="shared" si="54"/>
        <v>416430.30000000005</v>
      </c>
      <c r="P67" s="155" t="str">
        <f t="shared" si="54"/>
        <v/>
      </c>
      <c r="Q67" s="55" t="str">
        <f t="shared" si="41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5">IF(X62="","",SUM(X60:X62))</f>
        <v>98610.478999999992</v>
      </c>
      <c r="Y67" s="155">
        <f t="shared" si="55"/>
        <v>84566.343999999997</v>
      </c>
      <c r="Z67" s="155">
        <f t="shared" si="55"/>
        <v>90045.485000000015</v>
      </c>
      <c r="AA67" s="155">
        <f t="shared" si="55"/>
        <v>94962.186000000016</v>
      </c>
      <c r="AB67" s="155">
        <f t="shared" si="55"/>
        <v>95891.539000000004</v>
      </c>
      <c r="AC67" s="155">
        <f t="shared" si="55"/>
        <v>103388.924</v>
      </c>
      <c r="AD67" s="155">
        <f t="shared" si="55"/>
        <v>140739.50200000001</v>
      </c>
      <c r="AE67" s="155">
        <f t="shared" si="55"/>
        <v>135949.3170000001</v>
      </c>
      <c r="AF67" s="155">
        <f t="shared" si="55"/>
        <v>144292.44999999987</v>
      </c>
      <c r="AG67" s="155">
        <f t="shared" si="55"/>
        <v>128817.85500000004</v>
      </c>
      <c r="AH67" s="123" t="str">
        <f t="shared" si="55"/>
        <v/>
      </c>
      <c r="AI67" s="55" t="str">
        <f t="shared" si="42"/>
        <v/>
      </c>
      <c r="AK67" s="200">
        <f t="shared" ref="AK67:AL67" si="56">(T67/B67)*10</f>
        <v>2.1176785143360082</v>
      </c>
      <c r="AL67" s="158">
        <f t="shared" si="56"/>
        <v>2.0453352071175841</v>
      </c>
      <c r="AM67" s="158">
        <f t="shared" ref="AM67:AX67" si="57">IF(V62="","",(V67/D67)*10)</f>
        <v>2.3611669003409426</v>
      </c>
      <c r="AN67" s="158">
        <f t="shared" si="57"/>
        <v>2.3941369028200361</v>
      </c>
      <c r="AO67" s="158">
        <f t="shared" si="57"/>
        <v>2.4847350923925884</v>
      </c>
      <c r="AP67" s="158">
        <f t="shared" si="57"/>
        <v>2.5101040433685897</v>
      </c>
      <c r="AQ67" s="158">
        <f t="shared" si="57"/>
        <v>2.8918726467832263</v>
      </c>
      <c r="AR67" s="158">
        <f t="shared" si="57"/>
        <v>2.8127189074129992</v>
      </c>
      <c r="AS67" s="158">
        <f t="shared" si="57"/>
        <v>3.045167309076886</v>
      </c>
      <c r="AT67" s="158">
        <f t="shared" si="57"/>
        <v>2.7727898597920304</v>
      </c>
      <c r="AU67" s="158">
        <f t="shared" si="57"/>
        <v>2.852185905056972</v>
      </c>
      <c r="AV67" s="158">
        <f t="shared" si="57"/>
        <v>2.9861126285193573</v>
      </c>
      <c r="AW67" s="158">
        <f t="shared" si="57"/>
        <v>3.0754436421040641</v>
      </c>
      <c r="AX67" s="158">
        <f t="shared" si="57"/>
        <v>3.0933833344979944</v>
      </c>
      <c r="AY67" s="304" t="str">
        <f t="shared" si="51"/>
        <v/>
      </c>
      <c r="AZ67" s="55" t="str">
        <f t="shared" si="40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T42:AE45 B42:M45 B64:M67 T64:AG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H48" workbookViewId="0">
      <selection activeCell="AG51" sqref="AG51:AH62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7" t="s">
        <v>3</v>
      </c>
      <c r="B4" s="349" t="s">
        <v>71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4"/>
      <c r="Q4" s="352" t="s">
        <v>146</v>
      </c>
      <c r="S4" s="350" t="s">
        <v>3</v>
      </c>
      <c r="T4" s="342" t="s">
        <v>71</v>
      </c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4"/>
      <c r="AI4" s="354" t="s">
        <v>146</v>
      </c>
      <c r="AK4" s="342" t="s">
        <v>71</v>
      </c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4"/>
      <c r="AZ4" s="352" t="s">
        <v>146</v>
      </c>
    </row>
    <row r="5" spans="1:55" ht="20.100000000000001" customHeight="1" thickBot="1" x14ac:dyDescent="0.3">
      <c r="A5" s="34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3"/>
      <c r="S5" s="351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55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53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189490.67999999996</v>
      </c>
      <c r="O7" s="204">
        <v>210798.96999999983</v>
      </c>
      <c r="P7" s="112">
        <v>172338.33999999997</v>
      </c>
      <c r="Q7" s="61">
        <f>IF(P7="","",(P7-O7)/O7)</f>
        <v>-0.18245169793761273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12256.629000000004</v>
      </c>
      <c r="AG7" s="153">
        <v>14702.599999999997</v>
      </c>
      <c r="AH7" s="112">
        <v>11238.355</v>
      </c>
      <c r="AI7" s="61">
        <f>IF(AH7="","",(AH7-AG7)/AG7)</f>
        <v>-0.23562125066314787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0.64681962194657838</v>
      </c>
      <c r="AX7" s="156">
        <f t="shared" si="0"/>
        <v>0.69747020111151437</v>
      </c>
      <c r="AY7" s="156">
        <f>(AH7/P7)*10</f>
        <v>0.65210997158264383</v>
      </c>
      <c r="AZ7" s="61">
        <f t="shared" ref="AZ7:AZ23" si="1">IF(AY7="","",(AY7-AX7)/AX7)</f>
        <v>-6.503536560641987E-2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265654.02</v>
      </c>
      <c r="O8" s="202">
        <v>255504.85999999981</v>
      </c>
      <c r="P8" s="119">
        <v>195445.55999999997</v>
      </c>
      <c r="Q8" s="52">
        <f t="shared" ref="Q8:Q23" si="2">IF(P8="","",(P8-O8)/O8)</f>
        <v>-0.23506128220026767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16408.732</v>
      </c>
      <c r="AH8" s="119">
        <v>12671.758000000003</v>
      </c>
      <c r="AI8" s="52">
        <f t="shared" ref="AI8:AI23" si="3">IF(AH8="","",(AH8-AG8)/AG8)</f>
        <v>-0.22774300902714462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0.64096617096176434</v>
      </c>
      <c r="AX8" s="157">
        <f t="shared" si="0"/>
        <v>0.64220821474785306</v>
      </c>
      <c r="AY8" s="157">
        <f>IF(AH8="","",(AH8/P8)*10)</f>
        <v>0.64835230843821701</v>
      </c>
      <c r="AZ8" s="52">
        <f t="shared" si="1"/>
        <v>9.5671365598714343E-3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197485.25000000003</v>
      </c>
      <c r="O9" s="202">
        <v>307519.83000000037</v>
      </c>
      <c r="P9" s="119">
        <v>174807.55999999991</v>
      </c>
      <c r="Q9" s="52">
        <f t="shared" si="2"/>
        <v>-0.4315567877362585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13839.738000000003</v>
      </c>
      <c r="AG9" s="154">
        <v>20309.122000000018</v>
      </c>
      <c r="AH9" s="119">
        <v>13217.370000000008</v>
      </c>
      <c r="AI9" s="52">
        <f t="shared" si="3"/>
        <v>-0.34919047706739875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0.70079856596885093</v>
      </c>
      <c r="AX9" s="157">
        <f t="shared" si="0"/>
        <v>0.66041666321160475</v>
      </c>
      <c r="AY9" s="157">
        <f t="shared" ref="AY9:AY18" si="4">IF(AH9="","",(AH9/P9)*10)</f>
        <v>0.75610974719857738</v>
      </c>
      <c r="AZ9" s="52">
        <f t="shared" si="1"/>
        <v>0.14489804591182992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208933.37999999995</v>
      </c>
      <c r="O10" s="202">
        <v>266354.14999999985</v>
      </c>
      <c r="P10" s="119">
        <v>163521.96999999991</v>
      </c>
      <c r="Q10" s="52">
        <f t="shared" si="2"/>
        <v>-0.38607312857712184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15339.62099999999</v>
      </c>
      <c r="AG10" s="154">
        <v>17054.146000000001</v>
      </c>
      <c r="AH10" s="119">
        <v>12217.896000000008</v>
      </c>
      <c r="AI10" s="52">
        <f t="shared" si="3"/>
        <v>-0.28358206854802304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0.73418718445085196</v>
      </c>
      <c r="AX10" s="157">
        <f t="shared" si="0"/>
        <v>0.64028084413177</v>
      </c>
      <c r="AY10" s="157">
        <f t="shared" si="4"/>
        <v>0.74717152685966393</v>
      </c>
      <c r="AZ10" s="52">
        <f t="shared" si="1"/>
        <v>0.166943433819013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</v>
      </c>
      <c r="O11" s="202">
        <v>272003.78999999998</v>
      </c>
      <c r="P11" s="119">
        <v>185138.12000000014</v>
      </c>
      <c r="Q11" s="52">
        <f t="shared" si="2"/>
        <v>-0.31935463105127998</v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18469.30599999999</v>
      </c>
      <c r="AH11" s="119">
        <v>13084.539999999999</v>
      </c>
      <c r="AI11" s="52">
        <f t="shared" si="3"/>
        <v>-0.29155215685960228</v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0.68745029417799808</v>
      </c>
      <c r="AX11" s="157">
        <f t="shared" si="0"/>
        <v>0.67900914174762017</v>
      </c>
      <c r="AY11" s="157">
        <f t="shared" si="4"/>
        <v>0.70674478059947843</v>
      </c>
      <c r="AZ11" s="52">
        <f t="shared" si="1"/>
        <v>4.0847224501974783E-2</v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225840.24999999988</v>
      </c>
      <c r="O12" s="202">
        <v>318138.08000000066</v>
      </c>
      <c r="P12" s="119">
        <v>176789.4599999999</v>
      </c>
      <c r="Q12" s="52">
        <f t="shared" si="2"/>
        <v>-0.44429959469171521</v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19672.213000000003</v>
      </c>
      <c r="AH12" s="119">
        <v>14265.303999999995</v>
      </c>
      <c r="AI12" s="52">
        <f t="shared" si="3"/>
        <v>-0.27485006389469285</v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0.65521819073438015</v>
      </c>
      <c r="AX12" s="157">
        <f t="shared" si="0"/>
        <v>0.61835455221204461</v>
      </c>
      <c r="AY12" s="157">
        <f t="shared" si="4"/>
        <v>0.80690919017457274</v>
      </c>
      <c r="AZ12" s="52">
        <f t="shared" si="1"/>
        <v>0.30492965126238686</v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119">
        <v>176133.02999999982</v>
      </c>
      <c r="Q13" s="52">
        <f t="shared" si="2"/>
        <v>-0.40085792892874811</v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19188.491000000005</v>
      </c>
      <c r="AH13" s="119">
        <v>14104.640000000003</v>
      </c>
      <c r="AI13" s="52">
        <f t="shared" si="3"/>
        <v>-0.26494272009195519</v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0.65272437761799085</v>
      </c>
      <c r="AY13" s="157">
        <f t="shared" si="4"/>
        <v>0.80079471749279607</v>
      </c>
      <c r="AZ13" s="52">
        <f t="shared" si="1"/>
        <v>0.22684971628478673</v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119">
        <v>171999.71000000014</v>
      </c>
      <c r="Q14" s="52">
        <f t="shared" si="2"/>
        <v>-0.31547158217270027</v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17015.243999999999</v>
      </c>
      <c r="AH14" s="119">
        <v>13104.351000000004</v>
      </c>
      <c r="AI14" s="52">
        <f t="shared" si="3"/>
        <v>-0.22984642477063477</v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0.67717661002250795</v>
      </c>
      <c r="AY14" s="157">
        <f t="shared" si="4"/>
        <v>0.76188215666177528</v>
      </c>
      <c r="AZ14" s="52">
        <f t="shared" si="1"/>
        <v>0.12508634436805471</v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119">
        <v>172022.90999999989</v>
      </c>
      <c r="Q15" s="52">
        <f t="shared" si="2"/>
        <v>4.9946254553785681E-3</v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13282.670000000006</v>
      </c>
      <c r="AH15" s="119">
        <v>13881.325000000003</v>
      </c>
      <c r="AI15" s="52">
        <f t="shared" si="3"/>
        <v>4.507038118089185E-2</v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0.77600198495057482</v>
      </c>
      <c r="AY15" s="157">
        <f t="shared" si="4"/>
        <v>0.80694629569980025</v>
      </c>
      <c r="AZ15" s="52">
        <f t="shared" si="1"/>
        <v>3.9876587108467698E-2</v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119">
        <v>163577.15999999986</v>
      </c>
      <c r="Q16" s="52">
        <f t="shared" si="2"/>
        <v>-2.9956815190577784E-2</v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12604.263000000004</v>
      </c>
      <c r="AH16" s="119">
        <v>12591.552999999998</v>
      </c>
      <c r="AI16" s="52">
        <f t="shared" si="3"/>
        <v>-1.0083889871233564E-3</v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0.74745639444379508</v>
      </c>
      <c r="AY16" s="157">
        <f t="shared" si="4"/>
        <v>0.76976229444257427</v>
      </c>
      <c r="AZ16" s="52">
        <f t="shared" si="1"/>
        <v>2.98424097573982E-2</v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119"/>
      <c r="Q17" s="52" t="str">
        <f t="shared" si="2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15377.04</v>
      </c>
      <c r="AH17" s="119"/>
      <c r="AI17" s="52" t="str">
        <f t="shared" si="3"/>
        <v/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0.82982872772482164</v>
      </c>
      <c r="AY17" s="157" t="str">
        <f t="shared" si="4"/>
        <v/>
      </c>
      <c r="AZ17" s="52" t="str">
        <f t="shared" si="1"/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13497.761999999999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0.70266087654455567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jan-out</v>
      </c>
      <c r="B19" s="167">
        <f>SUM(B7:B16)</f>
        <v>1519697.0599999998</v>
      </c>
      <c r="C19" s="168">
        <f t="shared" ref="C19:P19" si="6">SUM(C7:C16)</f>
        <v>1311177.7999999996</v>
      </c>
      <c r="D19" s="168">
        <f t="shared" si="6"/>
        <v>1084170.33</v>
      </c>
      <c r="E19" s="168">
        <f t="shared" si="6"/>
        <v>1267351.8699999996</v>
      </c>
      <c r="F19" s="168">
        <f t="shared" si="6"/>
        <v>1905681.3099999998</v>
      </c>
      <c r="G19" s="168">
        <f t="shared" si="6"/>
        <v>1867877.5099999998</v>
      </c>
      <c r="H19" s="168">
        <f t="shared" si="6"/>
        <v>1483483.7299999997</v>
      </c>
      <c r="I19" s="168">
        <f t="shared" si="6"/>
        <v>1858308.9499999995</v>
      </c>
      <c r="J19" s="168">
        <f t="shared" si="6"/>
        <v>1506155.4899999998</v>
      </c>
      <c r="K19" s="168">
        <f t="shared" si="6"/>
        <v>2475757.870000001</v>
      </c>
      <c r="L19" s="168">
        <f t="shared" si="6"/>
        <v>2269514.0799999996</v>
      </c>
      <c r="M19" s="168">
        <f t="shared" si="6"/>
        <v>2511475.3200000003</v>
      </c>
      <c r="N19" s="168">
        <f t="shared" si="6"/>
        <v>2397871.7199999993</v>
      </c>
      <c r="O19" s="168">
        <f t="shared" si="6"/>
        <v>2515359.2600000002</v>
      </c>
      <c r="P19" s="309">
        <f t="shared" si="6"/>
        <v>1751773.8199999996</v>
      </c>
      <c r="Q19" s="164">
        <f t="shared" si="2"/>
        <v>-0.303569137078256</v>
      </c>
      <c r="R19" s="171"/>
      <c r="S19" s="170"/>
      <c r="T19" s="168">
        <f>SUM(T7:T16)</f>
        <v>72261.650999999998</v>
      </c>
      <c r="U19" s="168">
        <f t="shared" ref="U19:AH19" si="7">SUM(U7:U16)</f>
        <v>63408.194000000003</v>
      </c>
      <c r="V19" s="168">
        <f t="shared" si="7"/>
        <v>67429.153000000006</v>
      </c>
      <c r="W19" s="168">
        <f t="shared" si="7"/>
        <v>100483.97600000001</v>
      </c>
      <c r="X19" s="168">
        <f t="shared" si="7"/>
        <v>98799.250999999989</v>
      </c>
      <c r="Y19" s="168">
        <f t="shared" si="7"/>
        <v>97084.171000000002</v>
      </c>
      <c r="Z19" s="168">
        <f t="shared" si="7"/>
        <v>87860.809000000008</v>
      </c>
      <c r="AA19" s="168">
        <f t="shared" si="7"/>
        <v>111263.25400000003</v>
      </c>
      <c r="AB19" s="168">
        <f t="shared" si="7"/>
        <v>123387.716</v>
      </c>
      <c r="AC19" s="168">
        <f t="shared" si="7"/>
        <v>137095.66100000002</v>
      </c>
      <c r="AD19" s="168">
        <f t="shared" si="7"/>
        <v>137143.53100000002</v>
      </c>
      <c r="AE19" s="168">
        <f t="shared" si="7"/>
        <v>139687.098</v>
      </c>
      <c r="AF19" s="168">
        <f t="shared" si="7"/>
        <v>164515.67500000002</v>
      </c>
      <c r="AG19" s="168">
        <f t="shared" si="7"/>
        <v>168706.78700000001</v>
      </c>
      <c r="AH19" s="309">
        <f t="shared" si="7"/>
        <v>130377.09200000002</v>
      </c>
      <c r="AI19" s="165">
        <f t="shared" si="3"/>
        <v>-0.22719711329692971</v>
      </c>
      <c r="AK19" s="172">
        <f t="shared" si="0"/>
        <v>0.47550036715870209</v>
      </c>
      <c r="AL19" s="173">
        <f t="shared" si="0"/>
        <v>0.48359722075831385</v>
      </c>
      <c r="AM19" s="173">
        <f t="shared" si="5"/>
        <v>0.62194243039283326</v>
      </c>
      <c r="AN19" s="173">
        <f t="shared" si="5"/>
        <v>0.79286564669684079</v>
      </c>
      <c r="AO19" s="173">
        <f t="shared" si="5"/>
        <v>0.51844582030350073</v>
      </c>
      <c r="AP19" s="173">
        <f t="shared" si="5"/>
        <v>0.51975662472642548</v>
      </c>
      <c r="AQ19" s="173">
        <f t="shared" si="0"/>
        <v>0.59226001083274449</v>
      </c>
      <c r="AR19" s="173">
        <f t="shared" si="0"/>
        <v>0.59873388652624238</v>
      </c>
      <c r="AS19" s="173">
        <f t="shared" si="0"/>
        <v>0.8192229608378615</v>
      </c>
      <c r="AT19" s="173">
        <f t="shared" si="0"/>
        <v>0.55375229807913307</v>
      </c>
      <c r="AU19" s="173">
        <f t="shared" si="0"/>
        <v>0.60428587867584438</v>
      </c>
      <c r="AV19" s="173">
        <f t="shared" si="0"/>
        <v>0.55619538399445623</v>
      </c>
      <c r="AW19" s="173">
        <f t="shared" si="0"/>
        <v>0.6860903926920664</v>
      </c>
      <c r="AX19" s="173">
        <f t="shared" si="0"/>
        <v>0.67070652563562616</v>
      </c>
      <c r="AY19" s="173">
        <f>(AH19/P19)*10</f>
        <v>0.74425756631070117</v>
      </c>
      <c r="AZ19" s="61">
        <f t="shared" si="1"/>
        <v>0.10966203229552739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652629.94999999995</v>
      </c>
      <c r="O20" s="154">
        <f t="shared" si="8"/>
        <v>773823.65999999992</v>
      </c>
      <c r="P20" s="154">
        <f>IF(P9="","",SUM(P7:P9))</f>
        <v>542591.45999999985</v>
      </c>
      <c r="Q20" s="61">
        <f t="shared" si="2"/>
        <v>-0.29881769187569179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51420.454000000012</v>
      </c>
      <c r="AH20" s="202">
        <f>IF(AH9="","",SUM(AH7:AH9))</f>
        <v>37127.483000000015</v>
      </c>
      <c r="AI20" s="61">
        <f t="shared" si="3"/>
        <v>-0.27796275388778158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0.66077094684361337</v>
      </c>
      <c r="AX20" s="156">
        <f t="shared" si="0"/>
        <v>0.66449834320134404</v>
      </c>
      <c r="AY20" s="156">
        <f>IF(AH20="","",(AH20/P20)*10)</f>
        <v>0.68426220714937214</v>
      </c>
      <c r="AZ20" s="61">
        <f t="shared" si="1"/>
        <v>2.9742533070604829E-2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733028.42999999982</v>
      </c>
      <c r="O21" s="154">
        <f t="shared" si="11"/>
        <v>856496.02000000048</v>
      </c>
      <c r="P21" s="154">
        <f>IF(P12="","",SUM(P10:P12))</f>
        <v>525449.55000000005</v>
      </c>
      <c r="Q21" s="52">
        <f t="shared" si="2"/>
        <v>-0.38651256079391971</v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50640.619999999988</v>
      </c>
      <c r="AG21" s="154">
        <f t="shared" si="13"/>
        <v>55195.664999999994</v>
      </c>
      <c r="AH21" s="202">
        <f>IF(AH12="","",SUM(AH10:AH12))</f>
        <v>39567.740000000005</v>
      </c>
      <c r="AI21" s="52">
        <f t="shared" si="3"/>
        <v>-0.28313681880633179</v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0.64443574413807503</v>
      </c>
      <c r="AY21" s="303">
        <f>IF(AH21="","",(AH21/P21)*10)</f>
        <v>0.75302643231876409</v>
      </c>
      <c r="AZ21" s="52">
        <f t="shared" si="1"/>
        <v>0.16850506690302816</v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716410.84000000008</v>
      </c>
      <c r="P22" s="154">
        <f>IF(P15="","",SUM(P13:P15))</f>
        <v>520155.64999999991</v>
      </c>
      <c r="Q22" s="52">
        <f t="shared" si="2"/>
        <v>-0.27394223962328679</v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49486.405000000006</v>
      </c>
      <c r="AH22" s="202">
        <f>IF(AH15="","",SUM(AH13:AH15))</f>
        <v>41090.316000000013</v>
      </c>
      <c r="AI22" s="52">
        <f t="shared" si="3"/>
        <v>-0.16966455736681604</v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0.69075455363014893</v>
      </c>
      <c r="AY22" s="303">
        <f t="shared" ref="AY22:AY23" si="17">IF(AH22="","",(AH22/P22)*10)</f>
        <v>0.78996192774220597</v>
      </c>
      <c r="AZ22" s="52">
        <f t="shared" si="1"/>
        <v>0.14362174464241853</v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546027.48999999929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41479.065000000002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0.75965158823780199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47" t="s">
        <v>2</v>
      </c>
      <c r="B26" s="349" t="s">
        <v>71</v>
      </c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4"/>
      <c r="Q26" s="352" t="str">
        <f>Q4</f>
        <v>D       2024/2023</v>
      </c>
      <c r="S26" s="350" t="s">
        <v>3</v>
      </c>
      <c r="T26" s="342" t="s">
        <v>71</v>
      </c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4"/>
      <c r="AI26" s="352" t="str">
        <f>Q26</f>
        <v>D       2024/2023</v>
      </c>
      <c r="AK26" s="342" t="s">
        <v>71</v>
      </c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4"/>
      <c r="AZ26" s="352" t="str">
        <f>AI26</f>
        <v>D       2024/2023</v>
      </c>
      <c r="BB26" s="105"/>
      <c r="BC26" s="105"/>
    </row>
    <row r="27" spans="1:55" ht="20.100000000000001" customHeight="1" thickBot="1" x14ac:dyDescent="0.3">
      <c r="A27" s="34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53"/>
      <c r="S27" s="351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53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53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189330.19999999998</v>
      </c>
      <c r="O29" s="153">
        <v>210592.17999999991</v>
      </c>
      <c r="P29" s="112">
        <v>172134.37</v>
      </c>
      <c r="Q29" s="61">
        <f>IF(P29="","",(P29-O29)/O29)</f>
        <v>-0.18261746471307685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</v>
      </c>
      <c r="AG29" s="153">
        <v>14522.107999999998</v>
      </c>
      <c r="AH29" s="112">
        <v>10980.575000000001</v>
      </c>
      <c r="AI29" s="61">
        <f>IF(AH29="","",(AH29-AG29)/AG29)</f>
        <v>-0.24387182632163307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0.6412822676995007</v>
      </c>
      <c r="AX29" s="156">
        <f t="shared" si="23"/>
        <v>0.68958439007564309</v>
      </c>
      <c r="AY29" s="156">
        <f>(AH29/P29)*10</f>
        <v>0.63790717681773845</v>
      </c>
      <c r="AZ29" s="61">
        <f t="shared" ref="AZ29:AZ45" si="24">IF(AY29="","",(AY29-AX29)/AX29)</f>
        <v>-7.4939650609312625E-2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265295.47000000003</v>
      </c>
      <c r="O30" s="154">
        <v>254936.7499999998</v>
      </c>
      <c r="P30" s="119">
        <v>195396.1700000001</v>
      </c>
      <c r="Q30" s="52">
        <f t="shared" ref="Q30:Q45" si="25">IF(P30="","",(P30-O30)/O30)</f>
        <v>-0.23355040024633461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16621.906999999999</v>
      </c>
      <c r="AG30" s="154">
        <v>15950.190999999999</v>
      </c>
      <c r="AH30" s="119">
        <v>12599.075000000004</v>
      </c>
      <c r="AI30" s="52">
        <f t="shared" ref="AI30:AI45" si="26">IF(AH30="","",(AH30-AG30)/AG30)</f>
        <v>-0.21009880069774681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0.62654318974990408</v>
      </c>
      <c r="AX30" s="157">
        <f t="shared" si="23"/>
        <v>0.62565287272235215</v>
      </c>
      <c r="AY30" s="157">
        <f>IF(AH30="","",(AH30/P30)*10)</f>
        <v>0.64479641540568566</v>
      </c>
      <c r="AZ30" s="52">
        <f t="shared" si="24"/>
        <v>3.0597706041108359E-2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197385.47</v>
      </c>
      <c r="O31" s="154">
        <v>307397.88000000024</v>
      </c>
      <c r="P31" s="119">
        <v>174650.59000000005</v>
      </c>
      <c r="Q31" s="52">
        <f t="shared" si="25"/>
        <v>-0.4318419177126403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13728.199000000002</v>
      </c>
      <c r="AG31" s="154">
        <v>20045.862000000016</v>
      </c>
      <c r="AH31" s="119">
        <v>12910.050000000008</v>
      </c>
      <c r="AI31" s="52">
        <f t="shared" si="26"/>
        <v>-0.35597431529759116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0.69550200427620146</v>
      </c>
      <c r="AX31" s="157">
        <f t="shared" si="23"/>
        <v>0.6521145168600383</v>
      </c>
      <c r="AY31" s="157">
        <f t="shared" ref="AY31:AY40" si="27">IF(AH31="","",(AH31/P31)*10)</f>
        <v>0.73919303679420745</v>
      </c>
      <c r="AZ31" s="52">
        <f t="shared" si="24"/>
        <v>0.13353255859638929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208852.23999999996</v>
      </c>
      <c r="O32" s="154">
        <v>266098.18</v>
      </c>
      <c r="P32" s="119">
        <v>163503.87999999998</v>
      </c>
      <c r="Q32" s="52">
        <f t="shared" si="25"/>
        <v>-0.38555055130403382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15175.932999999992</v>
      </c>
      <c r="AG32" s="154">
        <v>16823.398000000005</v>
      </c>
      <c r="AH32" s="119">
        <v>12141.555000000006</v>
      </c>
      <c r="AI32" s="52">
        <f t="shared" si="26"/>
        <v>-0.27829354093626019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0.72663491662813839</v>
      </c>
      <c r="AX32" s="157">
        <f t="shared" si="23"/>
        <v>0.63222521852648539</v>
      </c>
      <c r="AY32" s="157">
        <f t="shared" si="27"/>
        <v>0.74258513008987959</v>
      </c>
      <c r="AZ32" s="52">
        <f t="shared" si="24"/>
        <v>0.17455790805151339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19">
        <v>185069.7500000002</v>
      </c>
      <c r="Q33" s="52">
        <f t="shared" si="25"/>
        <v>-0.31932078221979698</v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18190.89599999999</v>
      </c>
      <c r="AH33" s="119">
        <v>12937.527999999997</v>
      </c>
      <c r="AI33" s="52">
        <f t="shared" si="26"/>
        <v>-0.28879105240335584</v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0.66905395722428995</v>
      </c>
      <c r="AY33" s="157">
        <f t="shared" si="27"/>
        <v>0.69906227246754171</v>
      </c>
      <c r="AZ33" s="52">
        <f t="shared" si="24"/>
        <v>4.4851861227676648E-2</v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19">
        <v>176585.52000000005</v>
      </c>
      <c r="Q34" s="52">
        <f t="shared" si="25"/>
        <v>-0.44480036169537868</v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19521.573</v>
      </c>
      <c r="AH34" s="119">
        <v>14024.623999999998</v>
      </c>
      <c r="AI34" s="52">
        <f t="shared" si="26"/>
        <v>-0.28158330273897508</v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0.61377457612250752</v>
      </c>
      <c r="AY34" s="157">
        <f t="shared" si="27"/>
        <v>0.794211439307141</v>
      </c>
      <c r="AZ34" s="52">
        <f t="shared" si="24"/>
        <v>0.29397904410530495</v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19">
        <v>175992.70999999993</v>
      </c>
      <c r="Q35" s="52">
        <f t="shared" si="25"/>
        <v>-0.40111378394060304</v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19060.911</v>
      </c>
      <c r="AH35" s="119">
        <v>13927.155999999999</v>
      </c>
      <c r="AI35" s="52">
        <f t="shared" si="26"/>
        <v>-0.26933418869643749</v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0.64862441537691762</v>
      </c>
      <c r="AY35" s="157">
        <f t="shared" si="27"/>
        <v>0.79134845983109214</v>
      </c>
      <c r="AZ35" s="52">
        <f t="shared" si="24"/>
        <v>0.22004112252116989</v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19">
        <v>171700.96000000017</v>
      </c>
      <c r="Q36" s="52">
        <f t="shared" si="25"/>
        <v>-0.31664480764793129</v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16962.044999999998</v>
      </c>
      <c r="AH36" s="119">
        <v>12874.62</v>
      </c>
      <c r="AI36" s="52">
        <f t="shared" si="26"/>
        <v>-0.24097477633150943</v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0.67507493980577815</v>
      </c>
      <c r="AY36" s="157">
        <f t="shared" si="27"/>
        <v>0.74982807318025413</v>
      </c>
      <c r="AZ36" s="52">
        <f t="shared" si="24"/>
        <v>0.11073308897525179</v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19">
        <v>171732.92999999993</v>
      </c>
      <c r="Q37" s="52">
        <f t="shared" si="25"/>
        <v>4.9318825453448156E-3</v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12913.838000000005</v>
      </c>
      <c r="AH37" s="119">
        <v>13725.267000000005</v>
      </c>
      <c r="AI37" s="52">
        <f t="shared" si="26"/>
        <v>6.2834069933353651E-2</v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0.7556807848224345</v>
      </c>
      <c r="AY37" s="157">
        <f t="shared" si="27"/>
        <v>0.79922161696070815</v>
      </c>
      <c r="AZ37" s="52">
        <f t="shared" si="24"/>
        <v>5.7618022070661246E-2</v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19">
        <v>163356.17999999988</v>
      </c>
      <c r="Q38" s="52">
        <f t="shared" si="25"/>
        <v>-3.0974771061250017E-2</v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12546.419000000004</v>
      </c>
      <c r="AH38" s="119">
        <v>12442.859000000002</v>
      </c>
      <c r="AI38" s="52">
        <f t="shared" si="26"/>
        <v>-8.2541480561107734E-3</v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0.7442507864616138</v>
      </c>
      <c r="AY38" s="157">
        <f t="shared" si="27"/>
        <v>0.76170114898622221</v>
      </c>
      <c r="AZ38" s="52">
        <f t="shared" si="24"/>
        <v>2.3446884896921028E-2</v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19"/>
      <c r="Q39" s="52" t="str">
        <f t="shared" si="25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15077.397000000003</v>
      </c>
      <c r="AH39" s="119"/>
      <c r="AI39" s="52" t="str">
        <f t="shared" si="26"/>
        <v/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0.81465531564401306</v>
      </c>
      <c r="AY39" s="157" t="str">
        <f t="shared" si="27"/>
        <v/>
      </c>
      <c r="AZ39" s="52" t="str">
        <f t="shared" si="24"/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13271.178999999998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0.69196706988199619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jan-out</v>
      </c>
      <c r="B41" s="167">
        <f>SUM(B29:B38)</f>
        <v>1517181.2699999998</v>
      </c>
      <c r="C41" s="168">
        <f t="shared" ref="C41:P41" si="37">SUM(C29:C38)</f>
        <v>1308905.1499999999</v>
      </c>
      <c r="D41" s="168">
        <f t="shared" si="37"/>
        <v>1081394.0499999998</v>
      </c>
      <c r="E41" s="168">
        <f t="shared" si="37"/>
        <v>1264301.7499999998</v>
      </c>
      <c r="F41" s="168">
        <f t="shared" si="37"/>
        <v>1903253.1900000002</v>
      </c>
      <c r="G41" s="168">
        <f t="shared" si="37"/>
        <v>1865405.06</v>
      </c>
      <c r="H41" s="168">
        <f t="shared" si="37"/>
        <v>1481388.8399999994</v>
      </c>
      <c r="I41" s="168">
        <f t="shared" si="37"/>
        <v>1857161.6099999996</v>
      </c>
      <c r="J41" s="168">
        <f t="shared" si="37"/>
        <v>1504426.8000000003</v>
      </c>
      <c r="K41" s="168">
        <f t="shared" si="37"/>
        <v>2474164.06</v>
      </c>
      <c r="L41" s="168">
        <f t="shared" si="37"/>
        <v>2268040.4799999995</v>
      </c>
      <c r="M41" s="168">
        <f t="shared" si="37"/>
        <v>2509805.3900000006</v>
      </c>
      <c r="N41" s="168">
        <f t="shared" si="37"/>
        <v>2395422.3899999992</v>
      </c>
      <c r="O41" s="168">
        <f t="shared" si="37"/>
        <v>2513568.8200000008</v>
      </c>
      <c r="P41" s="169">
        <f t="shared" si="37"/>
        <v>1750123.0600000005</v>
      </c>
      <c r="Q41" s="61">
        <f t="shared" si="25"/>
        <v>-0.30372980199523641</v>
      </c>
      <c r="S41" s="109"/>
      <c r="T41" s="167">
        <f>SUM(T29:T38)</f>
        <v>71454.679000000004</v>
      </c>
      <c r="U41" s="168">
        <f t="shared" ref="U41:AH41" si="38">SUM(U29:U38)</f>
        <v>62334.577000000005</v>
      </c>
      <c r="V41" s="168">
        <f t="shared" si="38"/>
        <v>66545.318999999989</v>
      </c>
      <c r="W41" s="168">
        <f t="shared" si="38"/>
        <v>99581.175999999992</v>
      </c>
      <c r="X41" s="168">
        <f t="shared" si="38"/>
        <v>97906.403999999995</v>
      </c>
      <c r="Y41" s="168">
        <f t="shared" si="38"/>
        <v>96246.56200000002</v>
      </c>
      <c r="Z41" s="168">
        <f t="shared" si="38"/>
        <v>86877.506999999998</v>
      </c>
      <c r="AA41" s="168">
        <f t="shared" si="38"/>
        <v>110375.85400000004</v>
      </c>
      <c r="AB41" s="168">
        <f t="shared" si="38"/>
        <v>122257.64800000002</v>
      </c>
      <c r="AC41" s="168">
        <f t="shared" si="38"/>
        <v>135928.182</v>
      </c>
      <c r="AD41" s="168">
        <f t="shared" si="38"/>
        <v>135599.446</v>
      </c>
      <c r="AE41" s="168">
        <f t="shared" si="38"/>
        <v>137560.81</v>
      </c>
      <c r="AF41" s="168">
        <f t="shared" si="38"/>
        <v>162172.30900000001</v>
      </c>
      <c r="AG41" s="168">
        <f t="shared" si="38"/>
        <v>166537.24100000001</v>
      </c>
      <c r="AH41" s="169">
        <f t="shared" si="38"/>
        <v>128563.30900000002</v>
      </c>
      <c r="AI41" s="61">
        <f t="shared" si="26"/>
        <v>-0.22802066235743623</v>
      </c>
      <c r="AK41" s="172">
        <f t="shared" si="23"/>
        <v>0.47096995206116676</v>
      </c>
      <c r="AL41" s="173">
        <f t="shared" si="23"/>
        <v>0.47623448498158943</v>
      </c>
      <c r="AM41" s="173">
        <f t="shared" si="36"/>
        <v>0.61536605458482041</v>
      </c>
      <c r="AN41" s="173">
        <f t="shared" si="36"/>
        <v>0.78763772967964341</v>
      </c>
      <c r="AO41" s="173">
        <f t="shared" si="36"/>
        <v>0.51441607724298621</v>
      </c>
      <c r="AP41" s="173">
        <f t="shared" si="36"/>
        <v>0.51595529605779034</v>
      </c>
      <c r="AQ41" s="173">
        <f t="shared" si="28"/>
        <v>0.58645984534350903</v>
      </c>
      <c r="AR41" s="173">
        <f t="shared" si="29"/>
        <v>0.59432552022222807</v>
      </c>
      <c r="AS41" s="173">
        <f t="shared" si="30"/>
        <v>0.81265268605956753</v>
      </c>
      <c r="AT41" s="173">
        <f t="shared" si="31"/>
        <v>0.54939033428526973</v>
      </c>
      <c r="AU41" s="173">
        <f t="shared" si="32"/>
        <v>0.59787048421640177</v>
      </c>
      <c r="AV41" s="173">
        <f t="shared" si="33"/>
        <v>0.548093531666214</v>
      </c>
      <c r="AW41" s="173">
        <f t="shared" si="34"/>
        <v>0.67700923927658563</v>
      </c>
      <c r="AX41" s="173">
        <f t="shared" si="35"/>
        <v>0.66255293937008641</v>
      </c>
      <c r="AY41" s="173">
        <f>IF(AH41="","",(AH41/P41)*10)</f>
        <v>0.73459582322171091</v>
      </c>
      <c r="AZ41" s="61">
        <f t="shared" si="24"/>
        <v>0.10873528675326433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652011.14</v>
      </c>
      <c r="O42" s="154">
        <f t="shared" si="39"/>
        <v>772926.80999999994</v>
      </c>
      <c r="P42" s="119">
        <f>IF(P31="","",SUM(P29:P31))</f>
        <v>542181.13000000012</v>
      </c>
      <c r="Q42" s="61">
        <f t="shared" si="25"/>
        <v>-0.29853496736644425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50518.161000000015</v>
      </c>
      <c r="AH42" s="119">
        <f>IF(AH31="","",SUM(AH29:AH31))</f>
        <v>36489.700000000012</v>
      </c>
      <c r="AI42" s="61">
        <f t="shared" si="26"/>
        <v>-0.27769144248936534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0.65169923323702728</v>
      </c>
      <c r="AX42" s="156">
        <f t="shared" si="23"/>
        <v>0.65359566192302232</v>
      </c>
      <c r="AY42" s="156">
        <f>IF(AH42="","",(AH42/P42)*10)</f>
        <v>0.67301678315510538</v>
      </c>
      <c r="AZ42" s="61">
        <f t="shared" si="24"/>
        <v>2.9714274992189892E-2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856045.70000000054</v>
      </c>
      <c r="P43" s="119">
        <f>IF(P34="","",SUM(P32:P34))</f>
        <v>525159.15000000026</v>
      </c>
      <c r="Q43" s="52">
        <f t="shared" si="25"/>
        <v>-0.38652907198762876</v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49875.743999999992</v>
      </c>
      <c r="AG43" s="154">
        <f t="shared" si="42"/>
        <v>54535.866999999998</v>
      </c>
      <c r="AH43" s="119">
        <f>IF(AH34="","",SUM(AH32:AH34))</f>
        <v>39103.707000000002</v>
      </c>
      <c r="AI43" s="52">
        <f t="shared" si="26"/>
        <v>-0.28297267191149628</v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0.63706723834954104</v>
      </c>
      <c r="AY43" s="303">
        <f t="shared" ref="AY43:AY45" si="43">IF(AH43="","",(AH43/P43)*10)</f>
        <v>0.74460679205532232</v>
      </c>
      <c r="AZ43" s="52">
        <f t="shared" si="24"/>
        <v>0.16880408728030891</v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716018.47000000044</v>
      </c>
      <c r="P44" s="119">
        <f>IF(P37="","",SUM(P35:P37))</f>
        <v>519426.60000000003</v>
      </c>
      <c r="Q44" s="52">
        <f t="shared" si="25"/>
        <v>-0.27456256819743807</v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48936.794000000002</v>
      </c>
      <c r="AH44" s="119">
        <f>IF(AH37="","",SUM(AH35:AH37))</f>
        <v>40527.043000000005</v>
      </c>
      <c r="AI44" s="52">
        <f t="shared" si="26"/>
        <v>-0.17184924292343295</v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0.68345714601468266</v>
      </c>
      <c r="AY44" s="303">
        <f t="shared" si="43"/>
        <v>0.78022656136593704</v>
      </c>
      <c r="AZ44" s="52">
        <f t="shared" si="24"/>
        <v>0.14158812431112616</v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545444.01999999967</v>
      </c>
      <c r="P45" s="123" t="str">
        <f t="shared" si="46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40894.995000000003</v>
      </c>
      <c r="AH45" s="123" t="str">
        <f t="shared" si="47"/>
        <v/>
      </c>
      <c r="AI45" s="55" t="str">
        <f t="shared" si="26"/>
        <v/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0.74975604279243968</v>
      </c>
      <c r="AY45" s="304" t="str">
        <f t="shared" si="43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47" t="s">
        <v>15</v>
      </c>
      <c r="B48" s="349" t="s">
        <v>71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4"/>
      <c r="Q48" s="352" t="str">
        <f>Q26</f>
        <v>D       2024/2023</v>
      </c>
      <c r="S48" s="350" t="s">
        <v>3</v>
      </c>
      <c r="T48" s="342" t="s">
        <v>71</v>
      </c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4"/>
      <c r="AI48" s="352" t="str">
        <f>Q48</f>
        <v>D       2024/2023</v>
      </c>
      <c r="AK48" s="342" t="s">
        <v>71</v>
      </c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4"/>
      <c r="AZ48" s="352" t="str">
        <f>AI48</f>
        <v>D       2024/2023</v>
      </c>
      <c r="BB48" s="105"/>
      <c r="BC48" s="105"/>
    </row>
    <row r="49" spans="1:55" ht="20.100000000000001" customHeight="1" thickBot="1" x14ac:dyDescent="0.3">
      <c r="A49" s="34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53"/>
      <c r="S49" s="351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53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53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160.48000000000005</v>
      </c>
      <c r="O51" s="153">
        <v>206.78999999999996</v>
      </c>
      <c r="P51" s="119">
        <v>203.97000000000003</v>
      </c>
      <c r="Q51" s="61">
        <f>IF(P51="","",(P51-O51)/O51)</f>
        <v>-1.3637023066879137E-2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115.21900000000001</v>
      </c>
      <c r="AG51" s="153">
        <v>180.49199999999993</v>
      </c>
      <c r="AH51" s="112">
        <v>257.77999999999992</v>
      </c>
      <c r="AI51" s="61">
        <f>IF(AH51="","",(AH51-AG51)/AG51)</f>
        <v>0.42820734436983365</v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7.1796485543369872</v>
      </c>
      <c r="AX51" s="156">
        <f t="shared" ref="AX51:AX60" si="55">(AG51/O51)*10</f>
        <v>8.7282750616567526</v>
      </c>
      <c r="AY51" s="156">
        <f>(AH51/P51)*10</f>
        <v>12.638133058783147</v>
      </c>
      <c r="AZ51" s="61">
        <f t="shared" ref="AZ51:AZ67" si="56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358.54999999999995</v>
      </c>
      <c r="O52" s="154">
        <v>568.1099999999999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405.61699999999985</v>
      </c>
      <c r="AG52" s="154">
        <v>458.54099999999983</v>
      </c>
      <c r="AH52" s="119">
        <v>72.683000000000007</v>
      </c>
      <c r="AI52" s="52">
        <f t="shared" ref="AI52:AI67" si="58">IF(AH52="","",(AH52-AG52)/AG52)</f>
        <v>-0.84149072820096782</v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11.312703946450979</v>
      </c>
      <c r="AX52" s="157">
        <f t="shared" si="55"/>
        <v>8.0713418176057434</v>
      </c>
      <c r="AY52" s="303">
        <f>IF(AH52="","",(AH52/P52)*10)</f>
        <v>14.716136869811695</v>
      </c>
      <c r="AZ52" s="52">
        <f t="shared" si="56"/>
        <v>0.82325779311091574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19">
        <v>156.97000000000008</v>
      </c>
      <c r="Q53" s="52">
        <f t="shared" si="57"/>
        <v>0.28716687166871752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263.25999999999993</v>
      </c>
      <c r="AH53" s="119">
        <v>307.31999999999994</v>
      </c>
      <c r="AI53" s="52">
        <f t="shared" si="58"/>
        <v>0.16736306313150504</v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21.58753587535875</v>
      </c>
      <c r="AY53" s="303">
        <f t="shared" ref="AY53:AY63" si="59">IF(AH53="","",(AH53/P53)*10)</f>
        <v>19.578263362425929</v>
      </c>
      <c r="AZ53" s="52">
        <f t="shared" si="56"/>
        <v>-9.3075584195152147E-2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>
        <v>76.34099999999998</v>
      </c>
      <c r="AI54" s="52">
        <f t="shared" si="58"/>
        <v>-0.66915856258775819</v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9.0146501543149551</v>
      </c>
      <c r="AY54" s="303">
        <f t="shared" si="59"/>
        <v>42.200663349917072</v>
      </c>
      <c r="AZ54" s="52">
        <f t="shared" ref="AZ54" si="60">IF(AY54="","",(AY54-AX54)/AX54)</f>
        <v>3.681342329154869</v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>
        <v>68.369999999999976</v>
      </c>
      <c r="Q55" s="52">
        <f t="shared" si="57"/>
        <v>-0.40010529086601748</v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278.40999999999997</v>
      </c>
      <c r="AH55" s="119">
        <v>147.01199999999997</v>
      </c>
      <c r="AI55" s="52">
        <f t="shared" si="58"/>
        <v>-0.47195862217592766</v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24.428358339914013</v>
      </c>
      <c r="AY55" s="303">
        <f t="shared" si="59"/>
        <v>21.502413339183857</v>
      </c>
      <c r="AZ55" s="52">
        <f t="shared" si="56"/>
        <v>-0.11977657114802481</v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19">
        <v>203.94000000000005</v>
      </c>
      <c r="Q56" s="52">
        <f t="shared" si="57"/>
        <v>1.5371983080368246</v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150.63999999999999</v>
      </c>
      <c r="AH56" s="119">
        <v>240.67999999999998</v>
      </c>
      <c r="AI56" s="52">
        <f t="shared" si="58"/>
        <v>0.59771640998406794</v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18.740980343368989</v>
      </c>
      <c r="AY56" s="303">
        <f t="shared" si="59"/>
        <v>11.801510248112185</v>
      </c>
      <c r="AZ56" s="52">
        <f t="shared" si="56"/>
        <v>-0.37028319586878788</v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>
        <v>140.32000000000005</v>
      </c>
      <c r="Q57" s="52">
        <f t="shared" si="57"/>
        <v>0.29077361788244022</v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>
        <v>177.48399999999995</v>
      </c>
      <c r="AI57" s="52">
        <f t="shared" si="58"/>
        <v>0.39115848879134624</v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11.735810872964771</v>
      </c>
      <c r="AY57" s="303">
        <f t="shared" si="59"/>
        <v>12.648517673888247</v>
      </c>
      <c r="AZ57" s="52">
        <f t="shared" si="56"/>
        <v>7.77710897698628E-2</v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>
        <v>298.74999999999977</v>
      </c>
      <c r="Q58" s="52">
        <f t="shared" si="57"/>
        <v>50.597582037996524</v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53.199000000000005</v>
      </c>
      <c r="AH58" s="119">
        <v>229.73099999999991</v>
      </c>
      <c r="AI58" s="52">
        <f t="shared" si="58"/>
        <v>3.3183330513731439</v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91.880829015544094</v>
      </c>
      <c r="AY58" s="303">
        <f t="shared" si="59"/>
        <v>7.6897405857740617</v>
      </c>
      <c r="AZ58" s="52">
        <f t="shared" si="56"/>
        <v>-0.91630745316334561</v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>
        <v>289.97999999999973</v>
      </c>
      <c r="Q59" s="52">
        <f t="shared" si="57"/>
        <v>4.3581530931729479E-2</v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>
        <v>156.05799999999999</v>
      </c>
      <c r="AI59" s="52">
        <f t="shared" si="58"/>
        <v>-0.576885953496443</v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13.273545182999245</v>
      </c>
      <c r="AY59" s="303">
        <f t="shared" si="59"/>
        <v>5.381681495275541</v>
      </c>
      <c r="AZ59" s="52">
        <f t="shared" si="56"/>
        <v>-0.59455583108509713</v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19">
        <v>220.98</v>
      </c>
      <c r="Q60" s="52">
        <f t="shared" si="57"/>
        <v>3.3414538310412558</v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>
        <v>148.69399999999999</v>
      </c>
      <c r="AI60" s="52">
        <f t="shared" si="58"/>
        <v>1.5706036926906852</v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11.364243614931233</v>
      </c>
      <c r="AY60" s="303">
        <f t="shared" si="59"/>
        <v>6.7288442392976737</v>
      </c>
      <c r="AZ60" s="52">
        <f t="shared" si="56"/>
        <v>-0.40789334800454374</v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57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/>
      <c r="AI61" s="52" t="str">
        <f t="shared" si="58"/>
        <v/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>
        <f t="shared" ref="AX61:AX63" si="63">IF(AG61="","",(AG61/O61)*10)</f>
        <v>13.213520306918907</v>
      </c>
      <c r="AY61" s="303" t="str">
        <f t="shared" si="59"/>
        <v/>
      </c>
      <c r="AZ61" s="52" t="str">
        <f t="shared" si="56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/>
      <c r="Q62" s="52" t="str">
        <f t="shared" si="57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58"/>
        <v/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>
        <f t="shared" si="63"/>
        <v>7.4095160235448079</v>
      </c>
      <c r="AY62" s="303" t="str">
        <f t="shared" si="59"/>
        <v/>
      </c>
      <c r="AZ62" s="52" t="str">
        <f t="shared" si="56"/>
        <v/>
      </c>
      <c r="BB62" s="105"/>
      <c r="BC62" s="105"/>
    </row>
    <row r="63" spans="1:55" ht="20.100000000000001" customHeight="1" thickBot="1" x14ac:dyDescent="0.3">
      <c r="A63" s="35" t="str">
        <f>A19</f>
        <v>jan-out</v>
      </c>
      <c r="B63" s="167">
        <f>SUM(B51:B60)</f>
        <v>2515.79</v>
      </c>
      <c r="C63" s="168">
        <f t="shared" ref="C63:P63" si="64">SUM(C51:C60)</f>
        <v>2272.65</v>
      </c>
      <c r="D63" s="168">
        <f t="shared" si="64"/>
        <v>2776.2799999999997</v>
      </c>
      <c r="E63" s="168">
        <f t="shared" si="64"/>
        <v>3050.1199999999994</v>
      </c>
      <c r="F63" s="168">
        <f t="shared" si="64"/>
        <v>2428.12</v>
      </c>
      <c r="G63" s="168">
        <f t="shared" si="64"/>
        <v>2472.4500000000003</v>
      </c>
      <c r="H63" s="168">
        <f t="shared" si="64"/>
        <v>2094.89</v>
      </c>
      <c r="I63" s="168">
        <f t="shared" si="64"/>
        <v>1147.3400000000001</v>
      </c>
      <c r="J63" s="168">
        <f t="shared" si="64"/>
        <v>1728.6900000000003</v>
      </c>
      <c r="K63" s="168">
        <f t="shared" si="64"/>
        <v>1593.8099999999997</v>
      </c>
      <c r="L63" s="168">
        <f t="shared" si="64"/>
        <v>1473.6000000000001</v>
      </c>
      <c r="M63" s="168">
        <f t="shared" si="64"/>
        <v>1669.9299999999998</v>
      </c>
      <c r="N63" s="168">
        <f t="shared" si="64"/>
        <v>2449.3300000000004</v>
      </c>
      <c r="O63" s="168">
        <f t="shared" si="64"/>
        <v>1790.4400000000003</v>
      </c>
      <c r="P63" s="169">
        <f t="shared" si="64"/>
        <v>1650.7599999999998</v>
      </c>
      <c r="Q63" s="61">
        <f t="shared" si="57"/>
        <v>-7.8014342843100298E-2</v>
      </c>
      <c r="S63" s="109"/>
      <c r="T63" s="167">
        <f>SUM(T51:T60)</f>
        <v>806.97200000000009</v>
      </c>
      <c r="U63" s="168">
        <f t="shared" ref="U63:AH63" si="65">SUM(U51:U60)</f>
        <v>1073.617</v>
      </c>
      <c r="V63" s="168">
        <f t="shared" si="65"/>
        <v>883.83400000000006</v>
      </c>
      <c r="W63" s="168">
        <f t="shared" si="65"/>
        <v>902.8</v>
      </c>
      <c r="X63" s="168">
        <f t="shared" si="65"/>
        <v>892.84699999999998</v>
      </c>
      <c r="Y63" s="168">
        <f t="shared" si="65"/>
        <v>837.60899999999992</v>
      </c>
      <c r="Z63" s="168">
        <f t="shared" si="65"/>
        <v>983.30199999999991</v>
      </c>
      <c r="AA63" s="168">
        <f t="shared" si="65"/>
        <v>887.39999999999986</v>
      </c>
      <c r="AB63" s="168">
        <f t="shared" si="65"/>
        <v>1130.0680000000002</v>
      </c>
      <c r="AC63" s="168">
        <f t="shared" si="65"/>
        <v>1167.4789999999998</v>
      </c>
      <c r="AD63" s="168">
        <f t="shared" si="65"/>
        <v>1544.0849999999998</v>
      </c>
      <c r="AE63" s="168">
        <f t="shared" si="65"/>
        <v>2126.2880000000009</v>
      </c>
      <c r="AF63" s="168">
        <f t="shared" si="65"/>
        <v>2343.366</v>
      </c>
      <c r="AG63" s="168">
        <f t="shared" si="65"/>
        <v>2169.5459999999994</v>
      </c>
      <c r="AH63" s="169">
        <f t="shared" si="65"/>
        <v>1813.7829999999997</v>
      </c>
      <c r="AI63" s="61">
        <f t="shared" si="58"/>
        <v>-0.16398039036738551</v>
      </c>
      <c r="AK63" s="172">
        <f t="shared" si="53"/>
        <v>3.2076286176509172</v>
      </c>
      <c r="AL63" s="173">
        <f t="shared" si="53"/>
        <v>4.7240754185642313</v>
      </c>
      <c r="AM63" s="173">
        <f t="shared" si="61"/>
        <v>3.1835189534196844</v>
      </c>
      <c r="AN63" s="173">
        <f t="shared" si="61"/>
        <v>2.9598835455654209</v>
      </c>
      <c r="AO63" s="173">
        <f t="shared" si="61"/>
        <v>3.6771123338220519</v>
      </c>
      <c r="AP63" s="173">
        <f t="shared" si="61"/>
        <v>3.3877692167687909</v>
      </c>
      <c r="AQ63" s="173">
        <f t="shared" si="61"/>
        <v>4.6938120855987666</v>
      </c>
      <c r="AR63" s="173">
        <f t="shared" si="61"/>
        <v>7.7344117698328283</v>
      </c>
      <c r="AS63" s="173">
        <f t="shared" si="61"/>
        <v>6.5371350560250825</v>
      </c>
      <c r="AT63" s="173">
        <f t="shared" si="61"/>
        <v>7.3250826635546273</v>
      </c>
      <c r="AU63" s="173">
        <f t="shared" si="61"/>
        <v>10.478318403908792</v>
      </c>
      <c r="AV63" s="173">
        <f t="shared" si="61"/>
        <v>12.732797183115467</v>
      </c>
      <c r="AW63" s="173">
        <f t="shared" si="62"/>
        <v>9.5673755680124746</v>
      </c>
      <c r="AX63" s="173">
        <f t="shared" si="63"/>
        <v>12.117390138736841</v>
      </c>
      <c r="AY63" s="173">
        <f t="shared" si="59"/>
        <v>10.987563304175046</v>
      </c>
      <c r="AZ63" s="61">
        <f t="shared" si="56"/>
        <v>-9.3240113723001103E-2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618.80999999999995</v>
      </c>
      <c r="O64" s="154">
        <f t="shared" si="66"/>
        <v>896.84999999999991</v>
      </c>
      <c r="P64" s="154">
        <f>IF(P53="","",SUM(P51:P53))</f>
        <v>410.33000000000015</v>
      </c>
      <c r="Q64" s="61">
        <f t="shared" si="57"/>
        <v>-0.54247644533645512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632.37499999999989</v>
      </c>
      <c r="AG64" s="154">
        <f t="shared" si="67"/>
        <v>902.29299999999967</v>
      </c>
      <c r="AH64" s="154">
        <f>IF(P64="","",SUM(AH51:AH53))</f>
        <v>637.7829999999999</v>
      </c>
      <c r="AI64" s="61">
        <f t="shared" si="58"/>
        <v>-0.29315311101826108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10.219211066401641</v>
      </c>
      <c r="AX64" s="156">
        <f t="shared" ref="AX64:AX66" si="69">(AG64/O64)*10</f>
        <v>10.060690193454867</v>
      </c>
      <c r="AY64" s="156">
        <f>IF(AH64="","",(AH64/P64)*10)</f>
        <v>15.54317256842053</v>
      </c>
      <c r="AZ64" s="61">
        <f t="shared" si="56"/>
        <v>0.5449409801459123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450.32000000000016</v>
      </c>
      <c r="P65" s="154">
        <f>IF(P56="","",SUM(P54:P56))</f>
        <v>290.40000000000003</v>
      </c>
      <c r="Q65" s="52">
        <f t="shared" si="57"/>
        <v>-0.35512524427074099</v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659.798</v>
      </c>
      <c r="AH65" s="154">
        <f>IF(AH56="","",SUM(AH54:AH56))</f>
        <v>464.0329999999999</v>
      </c>
      <c r="AI65" s="52">
        <f t="shared" si="58"/>
        <v>-0.29670444590617145</v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14.651758749333801</v>
      </c>
      <c r="AY65" s="157">
        <f>IF(AH65="","",(AH65/P65)*10)</f>
        <v>15.979097796143245</v>
      </c>
      <c r="AZ65" s="52">
        <f t="shared" si="56"/>
        <v>9.0592472174700275E-2</v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>
        <f>IF(P59="","",SUM(P57:P59))</f>
        <v>729.0499999999995</v>
      </c>
      <c r="Q66" s="52">
        <f t="shared" si="57"/>
        <v>0.85806764023752957</v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549.6110000000001</v>
      </c>
      <c r="AH66" s="154">
        <f>IF(AH59="","",SUM(AH57:AH59))</f>
        <v>563.27299999999991</v>
      </c>
      <c r="AI66" s="52">
        <f t="shared" si="58"/>
        <v>2.4857581089169984E-2</v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14.007467441445575</v>
      </c>
      <c r="AY66" s="157">
        <f>IF(AH66="","",(AH66/P66)*10)</f>
        <v>7.7261230368287537</v>
      </c>
      <c r="AZ66" s="52">
        <f t="shared" si="56"/>
        <v>-0.44842827091151782</v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 t="str">
        <f t="shared" si="74"/>
        <v/>
      </c>
      <c r="Q67" s="55" t="str">
        <f t="shared" si="57"/>
        <v/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584.07000000000005</v>
      </c>
      <c r="AH67" s="155" t="str">
        <f>IF(AH62="","",SUM(AH60:AH62))</f>
        <v/>
      </c>
      <c r="AI67" s="55" t="str">
        <f t="shared" si="58"/>
        <v/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>
        <f t="shared" ref="AX67" si="79">IF(AG62="","",(AG67/O67)*10)</f>
        <v>10.010283305054248</v>
      </c>
      <c r="AY67" s="158" t="str">
        <f>IF(AH62="","",(AH67/P67)*10)</f>
        <v/>
      </c>
      <c r="AZ67" s="55" t="str">
        <f t="shared" si="56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T20:AH23 B42:O45 T42:AH45 B64:P67 T64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12" zoomScaleNormal="112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3" max="3" width="9.85546875" bestFit="1" customWidth="1"/>
    <col min="4" max="4" width="9.85546875" customWidth="1"/>
    <col min="5" max="6" width="9.140625" customWidth="1"/>
    <col min="7" max="7" width="10.85546875" customWidth="1"/>
    <col min="8" max="8" width="1.85546875" customWidth="1"/>
    <col min="10" max="10" width="9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47" t="s">
        <v>3</v>
      </c>
      <c r="B4" s="321"/>
      <c r="C4" s="367" t="s">
        <v>1</v>
      </c>
      <c r="D4" s="360"/>
      <c r="E4" s="359" t="s">
        <v>104</v>
      </c>
      <c r="F4" s="359"/>
      <c r="G4" s="130" t="s">
        <v>0</v>
      </c>
      <c r="I4" s="361">
        <v>1000</v>
      </c>
      <c r="J4" s="359"/>
      <c r="K4" s="370" t="s">
        <v>104</v>
      </c>
      <c r="L4" s="371"/>
      <c r="M4" s="130" t="s">
        <v>0</v>
      </c>
      <c r="O4" s="358" t="s">
        <v>22</v>
      </c>
      <c r="P4" s="359"/>
      <c r="Q4" s="130" t="s">
        <v>0</v>
      </c>
    </row>
    <row r="5" spans="1:20" x14ac:dyDescent="0.25">
      <c r="A5" s="366"/>
      <c r="B5" s="322"/>
      <c r="C5" s="368" t="s">
        <v>209</v>
      </c>
      <c r="D5" s="357"/>
      <c r="E5" s="362" t="str">
        <f>C5</f>
        <v>jan-out</v>
      </c>
      <c r="F5" s="362"/>
      <c r="G5" s="131" t="s">
        <v>147</v>
      </c>
      <c r="I5" s="356" t="str">
        <f>C5</f>
        <v>jan-out</v>
      </c>
      <c r="J5" s="362"/>
      <c r="K5" s="363" t="str">
        <f>C5</f>
        <v>jan-out</v>
      </c>
      <c r="L5" s="364"/>
      <c r="M5" s="131" t="str">
        <f>G5</f>
        <v>2024 /2023</v>
      </c>
      <c r="O5" s="356" t="str">
        <f>C5</f>
        <v>jan-out</v>
      </c>
      <c r="P5" s="357"/>
      <c r="Q5" s="131" t="str">
        <f>G5</f>
        <v>2024 /2023</v>
      </c>
    </row>
    <row r="6" spans="1:20" ht="19.5" customHeight="1" x14ac:dyDescent="0.25">
      <c r="A6" s="366"/>
      <c r="B6" s="322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1230470.0000000005</v>
      </c>
      <c r="D7" s="210">
        <f>D8+D9</f>
        <v>1349751.9600000032</v>
      </c>
      <c r="E7" s="216">
        <f t="shared" ref="E7" si="0">C7/$C$20</f>
        <v>0.45707152221168618</v>
      </c>
      <c r="F7" s="217">
        <f t="shared" ref="F7" si="1">D7/$D$20</f>
        <v>0.45907071725931264</v>
      </c>
      <c r="G7" s="53">
        <f>(D7-C7)/C7</f>
        <v>9.6940161076663964E-2</v>
      </c>
      <c r="I7" s="224">
        <f>I8+I9</f>
        <v>366791.14800000045</v>
      </c>
      <c r="J7" s="225">
        <f>J8+J9</f>
        <v>392847.73900000058</v>
      </c>
      <c r="K7" s="229">
        <f t="shared" ref="K7" si="2">I7/$I$20</f>
        <v>0.4770596413924546</v>
      </c>
      <c r="L7" s="230">
        <f t="shared" ref="L7" si="3">J7/$J$20</f>
        <v>0.48673901381751927</v>
      </c>
      <c r="M7" s="53">
        <f>(J7-I7)/I7</f>
        <v>7.1039312540879807E-2</v>
      </c>
      <c r="O7" s="63">
        <f t="shared" ref="O7" si="4">(I7/C7)*10</f>
        <v>2.9809028094955616</v>
      </c>
      <c r="P7" s="237">
        <f t="shared" ref="P7" si="5">(J7/D7)*10</f>
        <v>2.9105180110277424</v>
      </c>
      <c r="Q7" s="53">
        <f>(P7-O7)/O7</f>
        <v>-2.3611906514902428E-2</v>
      </c>
    </row>
    <row r="8" spans="1:20" ht="20.100000000000001" customHeight="1" x14ac:dyDescent="0.25">
      <c r="A8" s="8" t="s">
        <v>4</v>
      </c>
      <c r="C8" s="19">
        <v>605941.56000000099</v>
      </c>
      <c r="D8" s="140">
        <v>688909.05000000249</v>
      </c>
      <c r="E8" s="214">
        <f t="shared" ref="E8:E19" si="6">C8/$C$20</f>
        <v>0.225083611303424</v>
      </c>
      <c r="F8" s="215">
        <f t="shared" ref="F8:F19" si="7">D8/$D$20</f>
        <v>0.23430821445884922</v>
      </c>
      <c r="G8" s="52">
        <f>(D8-C8)/C8</f>
        <v>0.13692325378705064</v>
      </c>
      <c r="I8" s="19">
        <v>206835.88000000044</v>
      </c>
      <c r="J8" s="140">
        <v>224870.98200000031</v>
      </c>
      <c r="K8" s="227">
        <f t="shared" ref="K8:K19" si="8">I8/$I$20</f>
        <v>0.26901699039883281</v>
      </c>
      <c r="L8" s="228">
        <f t="shared" ref="L8:L19" si="9">J8/$J$20</f>
        <v>0.27861552746484591</v>
      </c>
      <c r="M8" s="52">
        <f>(J8-I8)/I8</f>
        <v>8.7195229377029893E-2</v>
      </c>
      <c r="O8" s="27">
        <f t="shared" ref="O8:O20" si="10">(I8/C8)*10</f>
        <v>3.4134625127875386</v>
      </c>
      <c r="P8" s="143">
        <f t="shared" ref="P8:P20" si="11">(J8/D8)*10</f>
        <v>3.2641606609754872</v>
      </c>
      <c r="Q8" s="52">
        <f>(P8-O8)/O8</f>
        <v>-4.3739121567246089E-2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624528.43999999959</v>
      </c>
      <c r="D9" s="140">
        <v>660842.91000000085</v>
      </c>
      <c r="E9" s="214">
        <f t="shared" si="6"/>
        <v>0.23198791090826223</v>
      </c>
      <c r="F9" s="215">
        <f t="shared" si="7"/>
        <v>0.22476250280046348</v>
      </c>
      <c r="G9" s="52">
        <f>(D9-C9)/C9</f>
        <v>5.8147023696793178E-2</v>
      </c>
      <c r="I9" s="19">
        <v>159955.26800000001</v>
      </c>
      <c r="J9" s="140">
        <v>167976.75700000027</v>
      </c>
      <c r="K9" s="227">
        <f t="shared" si="8"/>
        <v>0.20804265099362182</v>
      </c>
      <c r="L9" s="228">
        <f t="shared" si="9"/>
        <v>0.20812348635267336</v>
      </c>
      <c r="M9" s="52">
        <f>(J9-I9)/I9</f>
        <v>5.0148326468374041E-2</v>
      </c>
      <c r="O9" s="27">
        <f t="shared" si="10"/>
        <v>2.561216715767181</v>
      </c>
      <c r="P9" s="143">
        <f t="shared" si="11"/>
        <v>2.5418560819544855</v>
      </c>
      <c r="Q9" s="52">
        <f t="shared" ref="Q9:Q20" si="12">(P9-O9)/O9</f>
        <v>-7.5591548710067834E-3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947982.53000000038</v>
      </c>
      <c r="D10" s="210">
        <f>D11+D12</f>
        <v>1068662.5199999991</v>
      </c>
      <c r="E10" s="216">
        <f t="shared" si="6"/>
        <v>0.35213846580346164</v>
      </c>
      <c r="F10" s="217">
        <f t="shared" si="7"/>
        <v>0.36346801790496602</v>
      </c>
      <c r="G10" s="53">
        <f>(D10-C10)/C10</f>
        <v>0.12730191346458533</v>
      </c>
      <c r="I10" s="224">
        <f>I11+I12</f>
        <v>125728.62600000015</v>
      </c>
      <c r="J10" s="225">
        <f>J11+J12</f>
        <v>134580.12300000008</v>
      </c>
      <c r="K10" s="229">
        <f t="shared" si="8"/>
        <v>0.16352644702408697</v>
      </c>
      <c r="L10" s="230">
        <f t="shared" si="9"/>
        <v>0.16674500027722033</v>
      </c>
      <c r="M10" s="53">
        <f>(J10-I10)/I10</f>
        <v>7.0401604484247843E-2</v>
      </c>
      <c r="O10" s="63">
        <f t="shared" si="10"/>
        <v>1.3262757700819665</v>
      </c>
      <c r="P10" s="237">
        <f t="shared" si="11"/>
        <v>1.2593323007154793</v>
      </c>
      <c r="Q10" s="53">
        <f t="shared" si="12"/>
        <v>-5.0474773705886197E-2</v>
      </c>
      <c r="T10" s="2"/>
    </row>
    <row r="11" spans="1:20" ht="20.100000000000001" customHeight="1" x14ac:dyDescent="0.25">
      <c r="A11" s="8"/>
      <c r="B11" t="s">
        <v>6</v>
      </c>
      <c r="C11" s="19">
        <v>920931.0500000004</v>
      </c>
      <c r="D11" s="140">
        <v>1044343.9199999991</v>
      </c>
      <c r="E11" s="214">
        <f t="shared" si="6"/>
        <v>0.34208989806781676</v>
      </c>
      <c r="F11" s="215">
        <f t="shared" si="7"/>
        <v>0.35519690033997114</v>
      </c>
      <c r="G11" s="52">
        <f t="shared" ref="G11:G19" si="13">(D11-C11)/C11</f>
        <v>0.13400880554521283</v>
      </c>
      <c r="I11" s="19">
        <v>119941.23600000015</v>
      </c>
      <c r="J11" s="140">
        <v>128946.28200000008</v>
      </c>
      <c r="K11" s="227">
        <f t="shared" si="8"/>
        <v>0.15599919285491526</v>
      </c>
      <c r="L11" s="228">
        <f t="shared" si="9"/>
        <v>0.15976466173861747</v>
      </c>
      <c r="M11" s="52">
        <f t="shared" ref="M11:M19" si="14">(J11-I11)/I11</f>
        <v>7.5078816096241646E-2</v>
      </c>
      <c r="O11" s="27">
        <f t="shared" si="10"/>
        <v>1.3023910530544072</v>
      </c>
      <c r="P11" s="143">
        <f t="shared" si="11"/>
        <v>1.2347108986855613</v>
      </c>
      <c r="Q11" s="52">
        <f t="shared" si="12"/>
        <v>-5.1966077477360068E-2</v>
      </c>
    </row>
    <row r="12" spans="1:20" ht="20.100000000000001" customHeight="1" x14ac:dyDescent="0.25">
      <c r="A12" s="8"/>
      <c r="B12" t="s">
        <v>39</v>
      </c>
      <c r="C12" s="19">
        <v>27051.480000000018</v>
      </c>
      <c r="D12" s="140">
        <v>24318.600000000046</v>
      </c>
      <c r="E12" s="218">
        <f t="shared" si="6"/>
        <v>1.0048567735644906E-2</v>
      </c>
      <c r="F12" s="219">
        <f t="shared" si="7"/>
        <v>8.2711175649949151E-3</v>
      </c>
      <c r="G12" s="52">
        <f t="shared" si="13"/>
        <v>-0.10102515647942258</v>
      </c>
      <c r="I12" s="19">
        <v>5787.3899999999976</v>
      </c>
      <c r="J12" s="140">
        <v>5633.8410000000013</v>
      </c>
      <c r="K12" s="231">
        <f t="shared" si="8"/>
        <v>7.5272541691716981E-3</v>
      </c>
      <c r="L12" s="232">
        <f t="shared" si="9"/>
        <v>6.9803385386028741E-3</v>
      </c>
      <c r="M12" s="52">
        <f t="shared" si="14"/>
        <v>-2.6531648981664688E-2</v>
      </c>
      <c r="O12" s="27">
        <f t="shared" si="10"/>
        <v>2.1393986576704838</v>
      </c>
      <c r="P12" s="143">
        <f t="shared" si="11"/>
        <v>2.3166798253188876</v>
      </c>
      <c r="Q12" s="52">
        <f t="shared" si="12"/>
        <v>8.2864952267212841E-2</v>
      </c>
    </row>
    <row r="13" spans="1:20" ht="20.100000000000001" customHeight="1" x14ac:dyDescent="0.25">
      <c r="A13" s="23" t="s">
        <v>129</v>
      </c>
      <c r="B13" s="15"/>
      <c r="C13" s="78">
        <f>SUM(C14:C16)</f>
        <v>478342.32999999961</v>
      </c>
      <c r="D13" s="210">
        <f>SUM(D14:D16)</f>
        <v>474911.85000000009</v>
      </c>
      <c r="E13" s="216">
        <f t="shared" si="6"/>
        <v>0.17768548352368158</v>
      </c>
      <c r="F13" s="217">
        <f t="shared" si="7"/>
        <v>0.16152458383127419</v>
      </c>
      <c r="G13" s="53">
        <f t="shared" si="13"/>
        <v>-7.1716003055793086E-3</v>
      </c>
      <c r="I13" s="224">
        <f>SUM(I14:I16)</f>
        <v>262265.89799999999</v>
      </c>
      <c r="J13" s="225">
        <f>SUM(J14:J16)</f>
        <v>263514.8930000001</v>
      </c>
      <c r="K13" s="229">
        <f t="shared" si="8"/>
        <v>0.34111094537469566</v>
      </c>
      <c r="L13" s="230">
        <f t="shared" si="9"/>
        <v>0.32649539862834487</v>
      </c>
      <c r="M13" s="53">
        <f t="shared" si="14"/>
        <v>4.7623233120461274E-3</v>
      </c>
      <c r="O13" s="63">
        <f t="shared" si="10"/>
        <v>5.4828076369490484</v>
      </c>
      <c r="P13" s="237">
        <f t="shared" si="11"/>
        <v>5.5487116819679283</v>
      </c>
      <c r="Q13" s="53">
        <f t="shared" si="12"/>
        <v>1.2020127165277086E-2</v>
      </c>
    </row>
    <row r="14" spans="1:20" ht="20.100000000000001" customHeight="1" x14ac:dyDescent="0.25">
      <c r="A14" s="8"/>
      <c r="B14" s="3" t="s">
        <v>7</v>
      </c>
      <c r="C14" s="31">
        <v>447375.96999999956</v>
      </c>
      <c r="D14" s="141">
        <v>442819.7900000001</v>
      </c>
      <c r="E14" s="214">
        <f t="shared" si="6"/>
        <v>0.16618269084888648</v>
      </c>
      <c r="F14" s="215">
        <f t="shared" si="7"/>
        <v>0.15060959690098746</v>
      </c>
      <c r="G14" s="52">
        <f t="shared" si="13"/>
        <v>-1.0184230503036346E-2</v>
      </c>
      <c r="I14" s="31">
        <v>245258.05499999999</v>
      </c>
      <c r="J14" s="141">
        <v>247263.62400000007</v>
      </c>
      <c r="K14" s="227">
        <f t="shared" si="8"/>
        <v>0.31899003126136177</v>
      </c>
      <c r="L14" s="228">
        <f t="shared" si="9"/>
        <v>0.3063600488195905</v>
      </c>
      <c r="M14" s="52">
        <f t="shared" si="14"/>
        <v>8.177382797886398E-3</v>
      </c>
      <c r="O14" s="27">
        <f t="shared" si="10"/>
        <v>5.4821463700877864</v>
      </c>
      <c r="P14" s="143">
        <f t="shared" si="11"/>
        <v>5.5838431249877072</v>
      </c>
      <c r="Q14" s="52">
        <f t="shared" si="12"/>
        <v>1.8550536237924693E-2</v>
      </c>
      <c r="S14" s="119"/>
    </row>
    <row r="15" spans="1:20" ht="20.100000000000001" customHeight="1" x14ac:dyDescent="0.25">
      <c r="A15" s="8"/>
      <c r="B15" s="3" t="s">
        <v>8</v>
      </c>
      <c r="C15" s="31">
        <v>19297.220000000016</v>
      </c>
      <c r="D15" s="141">
        <v>20173.89999999998</v>
      </c>
      <c r="E15" s="214">
        <f t="shared" si="6"/>
        <v>7.1681631570487689E-3</v>
      </c>
      <c r="F15" s="215">
        <f t="shared" si="7"/>
        <v>6.8614434484078213E-3</v>
      </c>
      <c r="G15" s="52">
        <f t="shared" si="13"/>
        <v>4.5430378054453602E-2</v>
      </c>
      <c r="I15" s="31">
        <v>13983.530999999992</v>
      </c>
      <c r="J15" s="141">
        <v>13054.561999999994</v>
      </c>
      <c r="K15" s="227">
        <f t="shared" si="8"/>
        <v>1.8187402614907873E-2</v>
      </c>
      <c r="L15" s="228">
        <f t="shared" si="9"/>
        <v>1.617462442287252E-2</v>
      </c>
      <c r="M15" s="52">
        <f t="shared" si="14"/>
        <v>-6.6433077596781381E-2</v>
      </c>
      <c r="O15" s="27">
        <f t="shared" si="10"/>
        <v>7.2463966312245907</v>
      </c>
      <c r="P15" s="143">
        <f t="shared" si="11"/>
        <v>6.4710155200531414</v>
      </c>
      <c r="Q15" s="52">
        <f t="shared" si="12"/>
        <v>-0.10700230067870509</v>
      </c>
    </row>
    <row r="16" spans="1:20" ht="20.100000000000001" customHeight="1" x14ac:dyDescent="0.25">
      <c r="A16" s="32"/>
      <c r="B16" s="33" t="s">
        <v>9</v>
      </c>
      <c r="C16" s="211">
        <v>11669.140000000018</v>
      </c>
      <c r="D16" s="212">
        <v>11918.160000000016</v>
      </c>
      <c r="E16" s="218">
        <f t="shared" si="6"/>
        <v>4.3346295177462933E-3</v>
      </c>
      <c r="F16" s="219">
        <f t="shared" si="7"/>
        <v>4.0535434818788811E-3</v>
      </c>
      <c r="G16" s="52">
        <f t="shared" si="13"/>
        <v>2.134004733853551E-2</v>
      </c>
      <c r="I16" s="211">
        <v>3024.3119999999985</v>
      </c>
      <c r="J16" s="212">
        <v>3196.7070000000003</v>
      </c>
      <c r="K16" s="231">
        <f t="shared" si="8"/>
        <v>3.9335114984260598E-3</v>
      </c>
      <c r="L16" s="232">
        <f t="shared" si="9"/>
        <v>3.9607253858817762E-3</v>
      </c>
      <c r="M16" s="52">
        <f t="shared" si="14"/>
        <v>5.7003047304643797E-2</v>
      </c>
      <c r="O16" s="27">
        <f t="shared" si="10"/>
        <v>2.5917179843587395</v>
      </c>
      <c r="P16" s="143">
        <f t="shared" si="11"/>
        <v>2.6822152077166237</v>
      </c>
      <c r="Q16" s="52">
        <f t="shared" si="12"/>
        <v>3.4917851365018668E-2</v>
      </c>
    </row>
    <row r="17" spans="1:17" ht="20.100000000000001" customHeight="1" x14ac:dyDescent="0.25">
      <c r="A17" s="8" t="s">
        <v>130</v>
      </c>
      <c r="B17" s="3"/>
      <c r="C17" s="19">
        <v>2175.8900000000003</v>
      </c>
      <c r="D17" s="140">
        <v>2589.9799999999982</v>
      </c>
      <c r="E17" s="214">
        <f t="shared" si="6"/>
        <v>8.0825810825553286E-4</v>
      </c>
      <c r="F17" s="215">
        <f t="shared" si="7"/>
        <v>8.8089072031224979E-4</v>
      </c>
      <c r="G17" s="54">
        <f t="shared" si="13"/>
        <v>0.19030833360142185</v>
      </c>
      <c r="I17" s="31">
        <v>1466.3229999999996</v>
      </c>
      <c r="J17" s="141">
        <v>1642.9740000000008</v>
      </c>
      <c r="K17" s="227">
        <f t="shared" si="8"/>
        <v>1.9071439656049365E-3</v>
      </c>
      <c r="L17" s="228">
        <f t="shared" si="9"/>
        <v>2.0356475679953554E-3</v>
      </c>
      <c r="M17" s="54">
        <f t="shared" si="14"/>
        <v>0.1204720924380244</v>
      </c>
      <c r="O17" s="238">
        <f t="shared" si="10"/>
        <v>6.7389573921475785</v>
      </c>
      <c r="P17" s="239">
        <f t="shared" si="11"/>
        <v>6.3435779426868235</v>
      </c>
      <c r="Q17" s="54">
        <f t="shared" si="12"/>
        <v>-5.8670715134875637E-2</v>
      </c>
    </row>
    <row r="18" spans="1:17" ht="20.100000000000001" customHeight="1" x14ac:dyDescent="0.25">
      <c r="A18" s="8" t="s">
        <v>10</v>
      </c>
      <c r="C18" s="19">
        <v>13882.310000000007</v>
      </c>
      <c r="D18" s="140">
        <v>14399.570000000025</v>
      </c>
      <c r="E18" s="214">
        <f t="shared" si="6"/>
        <v>5.156735689219984E-3</v>
      </c>
      <c r="F18" s="215">
        <f t="shared" si="7"/>
        <v>4.897507930364981E-3</v>
      </c>
      <c r="G18" s="52">
        <f t="shared" si="13"/>
        <v>3.7260369491822196E-2</v>
      </c>
      <c r="I18" s="19">
        <v>7994.1770000000033</v>
      </c>
      <c r="J18" s="140">
        <v>8507.3150000000096</v>
      </c>
      <c r="K18" s="227">
        <f t="shared" si="8"/>
        <v>1.0397467969559085E-2</v>
      </c>
      <c r="L18" s="228">
        <f t="shared" si="9"/>
        <v>1.0540577690164555E-2</v>
      </c>
      <c r="M18" s="52">
        <f t="shared" si="14"/>
        <v>6.4188971547666021E-2</v>
      </c>
      <c r="O18" s="27">
        <f t="shared" si="10"/>
        <v>5.758535142926501</v>
      </c>
      <c r="P18" s="143">
        <f t="shared" si="11"/>
        <v>5.9080340593503795</v>
      </c>
      <c r="Q18" s="52">
        <f t="shared" si="12"/>
        <v>2.5961275344045704E-2</v>
      </c>
    </row>
    <row r="19" spans="1:17" ht="20.100000000000001" customHeight="1" thickBot="1" x14ac:dyDescent="0.3">
      <c r="A19" s="8" t="s">
        <v>11</v>
      </c>
      <c r="B19" s="10"/>
      <c r="C19" s="21">
        <v>19220.150000000009</v>
      </c>
      <c r="D19" s="142">
        <v>29867.210000000025</v>
      </c>
      <c r="E19" s="220">
        <f t="shared" si="6"/>
        <v>7.1395346636951252E-3</v>
      </c>
      <c r="F19" s="221">
        <f t="shared" si="7"/>
        <v>1.0158282353770018E-2</v>
      </c>
      <c r="G19" s="55">
        <f t="shared" si="13"/>
        <v>0.55395301285369836</v>
      </c>
      <c r="I19" s="21">
        <v>4611.8829999999944</v>
      </c>
      <c r="J19" s="142">
        <v>6008.3550000000014</v>
      </c>
      <c r="K19" s="233">
        <f t="shared" si="8"/>
        <v>5.9983542735986429E-3</v>
      </c>
      <c r="L19" s="234">
        <f t="shared" si="9"/>
        <v>7.4443620187554585E-3</v>
      </c>
      <c r="M19" s="55">
        <f t="shared" si="14"/>
        <v>0.3027986616312705</v>
      </c>
      <c r="O19" s="240">
        <f t="shared" si="10"/>
        <v>2.3995041662005718</v>
      </c>
      <c r="P19" s="241">
        <f t="shared" si="11"/>
        <v>2.0116894078824226</v>
      </c>
      <c r="Q19" s="55">
        <f t="shared" si="12"/>
        <v>-0.16162287350066318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2692073.2100000004</v>
      </c>
      <c r="D20" s="145">
        <f>D8+D9+D10+D13+D17+D18+D19</f>
        <v>2940183.0900000022</v>
      </c>
      <c r="E20" s="222">
        <f>E8+E9+E10+E13+E17+E18+E19</f>
        <v>1.0000000000000002</v>
      </c>
      <c r="F20" s="223">
        <f>F8+F9+F10+F13+F17+F18+F19</f>
        <v>1.0000000000000002</v>
      </c>
      <c r="G20" s="55">
        <f>(D20-C20)/C20</f>
        <v>9.2163125088266712E-2</v>
      </c>
      <c r="H20" s="1"/>
      <c r="I20" s="213">
        <f>I8+I9+I10+I13+I17+I18+I19</f>
        <v>768858.05500000063</v>
      </c>
      <c r="J20" s="226">
        <f>J8+J9+J10+J13+J17+J18+J19</f>
        <v>807101.39900000091</v>
      </c>
      <c r="K20" s="235">
        <f>K8+K9+K10+K13+K17+K18+K19</f>
        <v>0.99999999999999989</v>
      </c>
      <c r="L20" s="236">
        <f>L8+L9+L10+L13+L17+L18+L19</f>
        <v>0.99999999999999978</v>
      </c>
      <c r="M20" s="55">
        <f>(J20-I20)/I20</f>
        <v>4.9740447864593473E-2</v>
      </c>
      <c r="N20" s="1"/>
      <c r="O20" s="24">
        <f t="shared" si="10"/>
        <v>2.8560072294616408</v>
      </c>
      <c r="P20" s="242">
        <f t="shared" si="11"/>
        <v>2.745071902988192</v>
      </c>
      <c r="Q20" s="55">
        <f t="shared" si="12"/>
        <v>-3.8842803102553808E-2</v>
      </c>
    </row>
    <row r="21" spans="1:17" x14ac:dyDescent="0.25">
      <c r="D21" s="119"/>
      <c r="E21" s="119"/>
      <c r="F21" s="119"/>
      <c r="G21" s="119"/>
      <c r="H21" s="119"/>
      <c r="I21" s="119"/>
      <c r="J21" s="119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7" t="s">
        <v>2</v>
      </c>
      <c r="B24" s="321"/>
      <c r="C24" s="367" t="s">
        <v>1</v>
      </c>
      <c r="D24" s="360"/>
      <c r="E24" s="359" t="s">
        <v>105</v>
      </c>
      <c r="F24" s="359"/>
      <c r="G24" s="130" t="s">
        <v>0</v>
      </c>
      <c r="I24" s="361">
        <v>1000</v>
      </c>
      <c r="J24" s="365"/>
      <c r="K24" s="367" t="s">
        <v>105</v>
      </c>
      <c r="L24" s="360"/>
      <c r="M24" s="130" t="s">
        <v>0</v>
      </c>
      <c r="O24" s="358" t="s">
        <v>22</v>
      </c>
      <c r="P24" s="360"/>
      <c r="Q24" s="130" t="s">
        <v>0</v>
      </c>
    </row>
    <row r="25" spans="1:17" ht="15" customHeight="1" x14ac:dyDescent="0.25">
      <c r="A25" s="366"/>
      <c r="B25" s="322"/>
      <c r="C25" s="368" t="str">
        <f>C5</f>
        <v>jan-out</v>
      </c>
      <c r="D25" s="357"/>
      <c r="E25" s="362" t="str">
        <f>C5</f>
        <v>jan-out</v>
      </c>
      <c r="F25" s="362"/>
      <c r="G25" s="131" t="str">
        <f>G5</f>
        <v>2024 /2023</v>
      </c>
      <c r="I25" s="356" t="str">
        <f>C5</f>
        <v>jan-out</v>
      </c>
      <c r="J25" s="357"/>
      <c r="K25" s="368" t="str">
        <f>C5</f>
        <v>jan-out</v>
      </c>
      <c r="L25" s="357"/>
      <c r="M25" s="131" t="str">
        <f>G5</f>
        <v>2024 /2023</v>
      </c>
      <c r="O25" s="356" t="str">
        <f>C5</f>
        <v>jan-out</v>
      </c>
      <c r="P25" s="357"/>
      <c r="Q25" s="131" t="str">
        <f>G5</f>
        <v>2024 /2023</v>
      </c>
    </row>
    <row r="26" spans="1:17" ht="19.5" customHeight="1" x14ac:dyDescent="0.25">
      <c r="A26" s="366"/>
      <c r="B26" s="322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497001.59999999963</v>
      </c>
      <c r="D27" s="210">
        <f>D28+D29</f>
        <v>494690.45000000007</v>
      </c>
      <c r="E27" s="216">
        <f>C27/$C$40</f>
        <v>0.42271365678302919</v>
      </c>
      <c r="F27" s="217">
        <f>D27/$D$40</f>
        <v>0.37434099540728394</v>
      </c>
      <c r="G27" s="53">
        <f>(D27-C27)/C27</f>
        <v>-4.6501862368241052E-3</v>
      </c>
      <c r="I27" s="78">
        <f>I28+I29</f>
        <v>127148.47700000009</v>
      </c>
      <c r="J27" s="210">
        <f>J28+J29</f>
        <v>125146.53299999988</v>
      </c>
      <c r="K27" s="216">
        <f>I27/$I$40</f>
        <v>0.38569000504487988</v>
      </c>
      <c r="L27" s="217">
        <f>J27/$J$40</f>
        <v>0.36075772082114743</v>
      </c>
      <c r="M27" s="53">
        <f>(J27-I27)/I27</f>
        <v>-1.5744931022651617E-2</v>
      </c>
      <c r="O27" s="63">
        <f t="shared" ref="O27" si="15">(I27/C27)*10</f>
        <v>2.5583112207284682</v>
      </c>
      <c r="P27" s="237">
        <f t="shared" ref="P27" si="16">(J27/D27)*10</f>
        <v>2.5297948040031875</v>
      </c>
      <c r="Q27" s="53">
        <f>(P27-O27)/O27</f>
        <v>-1.1146578451530532E-2</v>
      </c>
    </row>
    <row r="28" spans="1:17" ht="20.100000000000001" customHeight="1" x14ac:dyDescent="0.25">
      <c r="A28" s="8" t="s">
        <v>4</v>
      </c>
      <c r="C28" s="19">
        <v>253250.50999999983</v>
      </c>
      <c r="D28" s="140">
        <v>249517.87000000014</v>
      </c>
      <c r="E28" s="214">
        <f>C28/$C$40</f>
        <v>0.21539658859099672</v>
      </c>
      <c r="F28" s="215">
        <f>D28/$D$40</f>
        <v>0.18881457652498709</v>
      </c>
      <c r="G28" s="52">
        <f>(D28-C28)/C28</f>
        <v>-1.4738923921613016E-2</v>
      </c>
      <c r="I28" s="19">
        <v>69180.009000000078</v>
      </c>
      <c r="J28" s="140">
        <v>67518.609999999942</v>
      </c>
      <c r="K28" s="214">
        <f>I28/$I$40</f>
        <v>0.20984945042019534</v>
      </c>
      <c r="L28" s="215">
        <f>J28/$J$40</f>
        <v>0.19463471558266768</v>
      </c>
      <c r="M28" s="52">
        <f>(J28-I28)/I28</f>
        <v>-2.4015593869034246E-2</v>
      </c>
      <c r="O28" s="27">
        <f t="shared" ref="O28:O40" si="17">(I28/C28)*10</f>
        <v>2.7316829095428128</v>
      </c>
      <c r="P28" s="143">
        <f t="shared" ref="P28:P40" si="18">(J28/D28)*10</f>
        <v>2.705962903578806</v>
      </c>
      <c r="Q28" s="52">
        <f>(P28-O28)/O28</f>
        <v>-9.4154434521506857E-3</v>
      </c>
    </row>
    <row r="29" spans="1:17" ht="20.100000000000001" customHeight="1" x14ac:dyDescent="0.25">
      <c r="A29" s="8" t="s">
        <v>5</v>
      </c>
      <c r="C29" s="19">
        <v>243751.08999999979</v>
      </c>
      <c r="D29" s="140">
        <v>245172.57999999993</v>
      </c>
      <c r="E29" s="214">
        <f>C29/$C$40</f>
        <v>0.20731706819203249</v>
      </c>
      <c r="F29" s="215">
        <f>D29/$D$40</f>
        <v>0.18552641888229682</v>
      </c>
      <c r="G29" s="52">
        <f t="shared" ref="G29:G40" si="19">(D29-C29)/C29</f>
        <v>5.831727767864084E-3</v>
      </c>
      <c r="I29" s="19">
        <v>57968.468000000008</v>
      </c>
      <c r="J29" s="140">
        <v>57627.92299999993</v>
      </c>
      <c r="K29" s="214">
        <f t="shared" ref="K29:K39" si="20">I29/$I$40</f>
        <v>0.17584055462468454</v>
      </c>
      <c r="L29" s="215">
        <f t="shared" ref="L29:L39" si="21">J29/$J$40</f>
        <v>0.16612300523847973</v>
      </c>
      <c r="M29" s="52">
        <f t="shared" ref="M29:M40" si="22">(J29-I29)/I29</f>
        <v>-5.8746593061606914E-3</v>
      </c>
      <c r="O29" s="27">
        <f t="shared" si="17"/>
        <v>2.3781829242281565</v>
      </c>
      <c r="P29" s="143">
        <f t="shared" si="18"/>
        <v>2.3505044079562221</v>
      </c>
      <c r="Q29" s="52">
        <f t="shared" ref="Q29:Q38" si="23">(P29-O29)/O29</f>
        <v>-1.1638514426268332E-2</v>
      </c>
    </row>
    <row r="30" spans="1:17" ht="20.100000000000001" customHeight="1" x14ac:dyDescent="0.25">
      <c r="A30" s="23" t="s">
        <v>38</v>
      </c>
      <c r="B30" s="15"/>
      <c r="C30" s="78">
        <f>C31+C32</f>
        <v>323369.82000000007</v>
      </c>
      <c r="D30" s="210">
        <f>D31+D32</f>
        <v>445861.49999999977</v>
      </c>
      <c r="E30" s="216">
        <f>C30/$C$40</f>
        <v>0.27503500814780085</v>
      </c>
      <c r="F30" s="217">
        <f>D30/$D$40</f>
        <v>0.33739126705151595</v>
      </c>
      <c r="G30" s="53">
        <f>(D30-C30)/C30</f>
        <v>0.37879750188190003</v>
      </c>
      <c r="I30" s="78">
        <f>I31+I32</f>
        <v>44986.493999999984</v>
      </c>
      <c r="J30" s="210">
        <f>J31+J32</f>
        <v>52961.041999999965</v>
      </c>
      <c r="K30" s="216">
        <f t="shared" si="20"/>
        <v>0.13646125779242674</v>
      </c>
      <c r="L30" s="217">
        <f t="shared" si="21"/>
        <v>0.15266986904250132</v>
      </c>
      <c r="M30" s="53">
        <f t="shared" si="22"/>
        <v>0.17726538102746978</v>
      </c>
      <c r="O30" s="63">
        <f t="shared" si="17"/>
        <v>1.3911778780097652</v>
      </c>
      <c r="P30" s="237">
        <f t="shared" si="18"/>
        <v>1.1878361778265221</v>
      </c>
      <c r="Q30" s="53">
        <f t="shared" si="23"/>
        <v>-0.14616513344371612</v>
      </c>
    </row>
    <row r="31" spans="1:17" ht="20.100000000000001" customHeight="1" x14ac:dyDescent="0.25">
      <c r="A31" s="8"/>
      <c r="B31" t="s">
        <v>6</v>
      </c>
      <c r="C31" s="31">
        <v>312639.60000000009</v>
      </c>
      <c r="D31" s="141">
        <v>434155.17999999976</v>
      </c>
      <c r="E31" s="214">
        <f t="shared" ref="E31:E38" si="24">C31/$C$40</f>
        <v>0.26590865818376375</v>
      </c>
      <c r="F31" s="215">
        <f t="shared" ref="F31:F38" si="25">D31/$D$40</f>
        <v>0.32853288807663139</v>
      </c>
      <c r="G31" s="52">
        <f>(D31-C31)/C31</f>
        <v>0.3886762265560717</v>
      </c>
      <c r="I31" s="31">
        <v>42781.891999999985</v>
      </c>
      <c r="J31" s="141">
        <v>50509.452999999965</v>
      </c>
      <c r="K31" s="214">
        <f>I31/$I$40</f>
        <v>0.12977385597241162</v>
      </c>
      <c r="L31" s="215">
        <f>J31/$J$40</f>
        <v>0.14560271633096597</v>
      </c>
      <c r="M31" s="52">
        <f>(J31-I31)/I31</f>
        <v>0.18062691103048883</v>
      </c>
      <c r="O31" s="27">
        <f t="shared" si="17"/>
        <v>1.368409248220634</v>
      </c>
      <c r="P31" s="143">
        <f t="shared" si="18"/>
        <v>1.1633962999128558</v>
      </c>
      <c r="Q31" s="52">
        <f t="shared" si="23"/>
        <v>-0.14981844691152163</v>
      </c>
    </row>
    <row r="32" spans="1:17" ht="20.100000000000001" customHeight="1" x14ac:dyDescent="0.25">
      <c r="A32" s="8"/>
      <c r="B32" t="s">
        <v>39</v>
      </c>
      <c r="C32" s="31">
        <v>10730.22</v>
      </c>
      <c r="D32" s="141">
        <v>11706.320000000003</v>
      </c>
      <c r="E32" s="218">
        <f t="shared" si="24"/>
        <v>9.1263499640371355E-3</v>
      </c>
      <c r="F32" s="219">
        <f t="shared" si="25"/>
        <v>8.8583789748845898E-3</v>
      </c>
      <c r="G32" s="52">
        <f>(D32-C32)/C32</f>
        <v>9.096737997916203E-2</v>
      </c>
      <c r="I32" s="31">
        <v>2204.6020000000003</v>
      </c>
      <c r="J32" s="141">
        <v>2451.5889999999999</v>
      </c>
      <c r="K32" s="218">
        <f>I32/$I$40</f>
        <v>6.6874018200151295E-3</v>
      </c>
      <c r="L32" s="219">
        <f>J32/$J$40</f>
        <v>7.0671527115353395E-3</v>
      </c>
      <c r="M32" s="52">
        <f>(J32-I32)/I32</f>
        <v>0.11203246663116499</v>
      </c>
      <c r="O32" s="27">
        <f t="shared" si="17"/>
        <v>2.0545729724087676</v>
      </c>
      <c r="P32" s="143">
        <f t="shared" si="18"/>
        <v>2.0942439639442618</v>
      </c>
      <c r="Q32" s="52">
        <f t="shared" si="23"/>
        <v>1.9308631072365488E-2</v>
      </c>
    </row>
    <row r="33" spans="1:17" ht="20.100000000000001" customHeight="1" x14ac:dyDescent="0.25">
      <c r="A33" s="23" t="s">
        <v>129</v>
      </c>
      <c r="B33" s="15"/>
      <c r="C33" s="78">
        <f>SUM(C34:C36)</f>
        <v>341002.62000000011</v>
      </c>
      <c r="D33" s="210">
        <f>SUM(D34:D36)</f>
        <v>356642.29999999993</v>
      </c>
      <c r="E33" s="216">
        <f t="shared" si="24"/>
        <v>0.29003219400660657</v>
      </c>
      <c r="F33" s="217">
        <f t="shared" si="25"/>
        <v>0.26987752358337042</v>
      </c>
      <c r="G33" s="53">
        <f t="shared" si="19"/>
        <v>4.5863811838160698E-2</v>
      </c>
      <c r="I33" s="78">
        <f>SUM(I34:I36)</f>
        <v>152816.89699999991</v>
      </c>
      <c r="J33" s="210">
        <f>SUM(J34:J36)</f>
        <v>163111.53799999997</v>
      </c>
      <c r="K33" s="216">
        <f t="shared" si="20"/>
        <v>0.4635521491529373</v>
      </c>
      <c r="L33" s="217">
        <f t="shared" si="21"/>
        <v>0.47019877640966712</v>
      </c>
      <c r="M33" s="53">
        <f t="shared" si="22"/>
        <v>6.7365855491752766E-2</v>
      </c>
      <c r="O33" s="63">
        <f t="shared" si="17"/>
        <v>4.4813994977516556</v>
      </c>
      <c r="P33" s="237">
        <f t="shared" si="18"/>
        <v>4.5735331451148671</v>
      </c>
      <c r="Q33" s="53">
        <f t="shared" si="23"/>
        <v>2.055912386508623E-2</v>
      </c>
    </row>
    <row r="34" spans="1:17" ht="20.100000000000001" customHeight="1" x14ac:dyDescent="0.25">
      <c r="A34" s="8"/>
      <c r="B34" s="3" t="s">
        <v>7</v>
      </c>
      <c r="C34" s="31">
        <v>319640.72000000009</v>
      </c>
      <c r="D34" s="141">
        <v>335047.29999999993</v>
      </c>
      <c r="E34" s="214">
        <f t="shared" si="24"/>
        <v>0.27186330508384776</v>
      </c>
      <c r="F34" s="215">
        <f t="shared" si="25"/>
        <v>0.25353620590517328</v>
      </c>
      <c r="G34" s="52">
        <f t="shared" si="19"/>
        <v>4.8199678689247842E-2</v>
      </c>
      <c r="I34" s="31">
        <v>145284.08099999992</v>
      </c>
      <c r="J34" s="141">
        <v>155458.40099999995</v>
      </c>
      <c r="K34" s="214">
        <f t="shared" si="20"/>
        <v>0.4407022345523704</v>
      </c>
      <c r="L34" s="215">
        <f t="shared" si="21"/>
        <v>0.44813721229704401</v>
      </c>
      <c r="M34" s="52">
        <f t="shared" si="22"/>
        <v>7.0030521788550543E-2</v>
      </c>
      <c r="O34" s="27">
        <f t="shared" si="17"/>
        <v>4.5452306890060781</v>
      </c>
      <c r="P34" s="143">
        <f t="shared" si="18"/>
        <v>4.6398941582278077</v>
      </c>
      <c r="Q34" s="52">
        <f t="shared" si="23"/>
        <v>2.0826988925050586E-2</v>
      </c>
    </row>
    <row r="35" spans="1:17" ht="20.100000000000001" customHeight="1" x14ac:dyDescent="0.25">
      <c r="A35" s="8"/>
      <c r="B35" s="3" t="s">
        <v>8</v>
      </c>
      <c r="C35" s="31">
        <v>11321.210000000008</v>
      </c>
      <c r="D35" s="141">
        <v>11568.690000000004</v>
      </c>
      <c r="E35" s="214">
        <f t="shared" si="24"/>
        <v>9.629003363990387E-3</v>
      </c>
      <c r="F35" s="215">
        <f t="shared" si="25"/>
        <v>8.754231924546536E-3</v>
      </c>
      <c r="G35" s="52">
        <f t="shared" si="19"/>
        <v>2.1859854202863099E-2</v>
      </c>
      <c r="I35" s="31">
        <v>5651.2279999999982</v>
      </c>
      <c r="J35" s="141">
        <v>5728.8770000000013</v>
      </c>
      <c r="K35" s="214">
        <f t="shared" si="20"/>
        <v>1.7142337897053727E-2</v>
      </c>
      <c r="L35" s="215">
        <f t="shared" si="21"/>
        <v>1.6514533481999816E-2</v>
      </c>
      <c r="M35" s="52">
        <f t="shared" si="22"/>
        <v>1.3740199475229649E-2</v>
      </c>
      <c r="O35" s="27">
        <f t="shared" si="17"/>
        <v>4.9917173164352526</v>
      </c>
      <c r="P35" s="143">
        <f t="shared" si="18"/>
        <v>4.952053343982767</v>
      </c>
      <c r="Q35" s="52">
        <f t="shared" si="23"/>
        <v>-7.9459572604185409E-3</v>
      </c>
    </row>
    <row r="36" spans="1:17" ht="20.100000000000001" customHeight="1" x14ac:dyDescent="0.25">
      <c r="A36" s="32"/>
      <c r="B36" s="33" t="s">
        <v>9</v>
      </c>
      <c r="C36" s="211">
        <v>10040.690000000017</v>
      </c>
      <c r="D36" s="212">
        <v>10026.310000000016</v>
      </c>
      <c r="E36" s="218">
        <f t="shared" si="24"/>
        <v>8.5398855587684296E-3</v>
      </c>
      <c r="F36" s="219">
        <f t="shared" si="25"/>
        <v>7.5870857536506119E-3</v>
      </c>
      <c r="G36" s="52">
        <f t="shared" si="19"/>
        <v>-1.432172490137729E-3</v>
      </c>
      <c r="I36" s="211">
        <v>1881.5879999999995</v>
      </c>
      <c r="J36" s="212">
        <v>1924.2600000000007</v>
      </c>
      <c r="K36" s="218">
        <f t="shared" si="20"/>
        <v>5.7075767035132067E-3</v>
      </c>
      <c r="L36" s="219">
        <f t="shared" si="21"/>
        <v>5.5470306306232399E-3</v>
      </c>
      <c r="M36" s="52">
        <f t="shared" si="22"/>
        <v>2.2678716063240824E-2</v>
      </c>
      <c r="O36" s="27">
        <f t="shared" si="17"/>
        <v>1.8739628451829469</v>
      </c>
      <c r="P36" s="143">
        <f t="shared" si="18"/>
        <v>1.9192105570244664</v>
      </c>
      <c r="Q36" s="52">
        <f t="shared" si="23"/>
        <v>2.4145469029884743E-2</v>
      </c>
    </row>
    <row r="37" spans="1:17" ht="20.100000000000001" customHeight="1" x14ac:dyDescent="0.25">
      <c r="A37" s="8" t="s">
        <v>130</v>
      </c>
      <c r="B37" s="3"/>
      <c r="C37" s="19">
        <v>1229.28</v>
      </c>
      <c r="D37" s="140">
        <v>1746.7800000000002</v>
      </c>
      <c r="E37" s="214">
        <f t="shared" si="24"/>
        <v>1.0455367628801246E-3</v>
      </c>
      <c r="F37" s="215">
        <f t="shared" si="25"/>
        <v>1.3218192588062604E-3</v>
      </c>
      <c r="G37" s="54">
        <f>(D37-C37)/C37</f>
        <v>0.42097813354158553</v>
      </c>
      <c r="I37" s="19">
        <v>293.387</v>
      </c>
      <c r="J37" s="140">
        <v>418.22199999999992</v>
      </c>
      <c r="K37" s="214">
        <f>I37/$I$40</f>
        <v>8.8995508385131586E-4</v>
      </c>
      <c r="L37" s="215">
        <f>J37/$J$40</f>
        <v>1.2056012412046768E-3</v>
      </c>
      <c r="M37" s="54">
        <f>(J37-I37)/I37</f>
        <v>0.42549601720594277</v>
      </c>
      <c r="O37" s="238">
        <f t="shared" si="17"/>
        <v>2.3866572302486007</v>
      </c>
      <c r="P37" s="239">
        <f t="shared" si="18"/>
        <v>2.3942454115572649</v>
      </c>
      <c r="Q37" s="54">
        <f t="shared" si="23"/>
        <v>3.1794181470599474E-3</v>
      </c>
    </row>
    <row r="38" spans="1:17" ht="20.100000000000001" customHeight="1" x14ac:dyDescent="0.25">
      <c r="A38" s="8" t="s">
        <v>10</v>
      </c>
      <c r="C38" s="19">
        <v>4420.5000000000027</v>
      </c>
      <c r="D38" s="140">
        <v>4259.7800000000043</v>
      </c>
      <c r="E38" s="214">
        <f t="shared" si="24"/>
        <v>3.7597579561300873E-3</v>
      </c>
      <c r="F38" s="215">
        <f t="shared" si="25"/>
        <v>3.2234507163339038E-3</v>
      </c>
      <c r="G38" s="52">
        <f t="shared" si="19"/>
        <v>-3.6357878068091466E-2</v>
      </c>
      <c r="I38" s="19">
        <v>2152.8149999999973</v>
      </c>
      <c r="J38" s="140">
        <v>1847.8569999999995</v>
      </c>
      <c r="K38" s="214">
        <f t="shared" si="20"/>
        <v>6.5303120241911473E-3</v>
      </c>
      <c r="L38" s="215">
        <f t="shared" si="21"/>
        <v>5.3267850394497426E-3</v>
      </c>
      <c r="M38" s="52">
        <f t="shared" si="22"/>
        <v>-0.14165546040881274</v>
      </c>
      <c r="O38" s="27">
        <f t="shared" si="17"/>
        <v>4.8700712589073545</v>
      </c>
      <c r="P38" s="143">
        <f t="shared" si="18"/>
        <v>4.3379165121203389</v>
      </c>
      <c r="Q38" s="52">
        <f t="shared" si="23"/>
        <v>-0.10927042305873969</v>
      </c>
    </row>
    <row r="39" spans="1:17" ht="20.100000000000001" customHeight="1" thickBot="1" x14ac:dyDescent="0.3">
      <c r="A39" s="8" t="s">
        <v>11</v>
      </c>
      <c r="B39" s="10"/>
      <c r="C39" s="21">
        <v>8716.7599999999984</v>
      </c>
      <c r="D39" s="142">
        <v>18296.05</v>
      </c>
      <c r="E39" s="220">
        <f>C39/$C$40</f>
        <v>7.4138463435530991E-3</v>
      </c>
      <c r="F39" s="221">
        <f>D39/$D$40</f>
        <v>1.3844943982689449E-2</v>
      </c>
      <c r="G39" s="55">
        <f t="shared" si="19"/>
        <v>1.098950756932622</v>
      </c>
      <c r="I39" s="21">
        <v>2266.8819999999992</v>
      </c>
      <c r="J39" s="142">
        <v>3413.9200000000005</v>
      </c>
      <c r="K39" s="220">
        <f t="shared" si="20"/>
        <v>6.8763209017135649E-3</v>
      </c>
      <c r="L39" s="221">
        <f t="shared" si="21"/>
        <v>9.8412474460297921E-3</v>
      </c>
      <c r="M39" s="55">
        <f t="shared" si="22"/>
        <v>0.50599810665045719</v>
      </c>
      <c r="O39" s="240">
        <f t="shared" si="17"/>
        <v>2.6006015996769438</v>
      </c>
      <c r="P39" s="241">
        <f t="shared" si="18"/>
        <v>1.8659328106339899</v>
      </c>
      <c r="Q39" s="55">
        <f>(P39-O39)/O39</f>
        <v>-0.28249955284739392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1175740.5799999998</v>
      </c>
      <c r="D40" s="226">
        <f>D28+D29+D30+D33+D37+D38+D39</f>
        <v>1321496.8599999999</v>
      </c>
      <c r="E40" s="222">
        <f>C40/$C$40</f>
        <v>1</v>
      </c>
      <c r="F40" s="223">
        <f>D40/$D$40</f>
        <v>1</v>
      </c>
      <c r="G40" s="55">
        <f t="shared" si="19"/>
        <v>0.12396976210517463</v>
      </c>
      <c r="H40" s="1"/>
      <c r="I40" s="213">
        <f>I28+I29+I30+I33+I37+I38+I39</f>
        <v>329664.95199999999</v>
      </c>
      <c r="J40" s="226">
        <f>J28+J29+J30+J33+J37+J38+J39</f>
        <v>346899.11199999979</v>
      </c>
      <c r="K40" s="222">
        <f>K28+K29+K30+K33+K37+K38+K39</f>
        <v>1</v>
      </c>
      <c r="L40" s="223">
        <f>L28+L29+L30+L33+L37+L38+L39</f>
        <v>1.0000000000000002</v>
      </c>
      <c r="M40" s="55">
        <f t="shared" si="22"/>
        <v>5.2277804769491544E-2</v>
      </c>
      <c r="N40" s="1"/>
      <c r="O40" s="24">
        <f t="shared" si="17"/>
        <v>2.8038919265676792</v>
      </c>
      <c r="P40" s="242">
        <f t="shared" si="18"/>
        <v>2.6250468124456976</v>
      </c>
      <c r="Q40" s="55">
        <f>(P40-O40)/O40</f>
        <v>-6.378459612775117E-2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7" t="s">
        <v>15</v>
      </c>
      <c r="B44" s="321"/>
      <c r="C44" s="367" t="s">
        <v>1</v>
      </c>
      <c r="D44" s="360"/>
      <c r="E44" s="359" t="s">
        <v>105</v>
      </c>
      <c r="F44" s="359"/>
      <c r="G44" s="130" t="s">
        <v>0</v>
      </c>
      <c r="I44" s="361">
        <v>1000</v>
      </c>
      <c r="J44" s="360"/>
      <c r="K44" s="359" t="s">
        <v>105</v>
      </c>
      <c r="L44" s="359"/>
      <c r="M44" s="130" t="s">
        <v>0</v>
      </c>
      <c r="O44" s="358" t="s">
        <v>22</v>
      </c>
      <c r="P44" s="359"/>
      <c r="Q44" s="130" t="s">
        <v>0</v>
      </c>
    </row>
    <row r="45" spans="1:17" ht="15" customHeight="1" x14ac:dyDescent="0.25">
      <c r="A45" s="366"/>
      <c r="B45" s="322"/>
      <c r="C45" s="368" t="str">
        <f>C5</f>
        <v>jan-out</v>
      </c>
      <c r="D45" s="357"/>
      <c r="E45" s="362" t="str">
        <f>C25</f>
        <v>jan-out</v>
      </c>
      <c r="F45" s="362"/>
      <c r="G45" s="131" t="str">
        <f>G25</f>
        <v>2024 /2023</v>
      </c>
      <c r="I45" s="356" t="str">
        <f>C5</f>
        <v>jan-out</v>
      </c>
      <c r="J45" s="357"/>
      <c r="K45" s="369" t="str">
        <f>C25</f>
        <v>jan-out</v>
      </c>
      <c r="L45" s="364"/>
      <c r="M45" s="131" t="str">
        <f>G45</f>
        <v>2024 /2023</v>
      </c>
      <c r="O45" s="356" t="str">
        <f>C5</f>
        <v>jan-out</v>
      </c>
      <c r="P45" s="357"/>
      <c r="Q45" s="131" t="str">
        <f>Q25</f>
        <v>2024 /2023</v>
      </c>
    </row>
    <row r="46" spans="1:17" ht="15.75" customHeight="1" x14ac:dyDescent="0.25">
      <c r="A46" s="366"/>
      <c r="B46" s="322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733468.40000000026</v>
      </c>
      <c r="D47" s="210">
        <f>D48+D49</f>
        <v>855061.51000000082</v>
      </c>
      <c r="E47" s="216">
        <f>C47/$C$60</f>
        <v>0.48371207312210873</v>
      </c>
      <c r="F47" s="217">
        <f>D47/$D$60</f>
        <v>0.52824413660453517</v>
      </c>
      <c r="G47" s="53">
        <f>(D47-C47)/C47</f>
        <v>0.16577825302358018</v>
      </c>
      <c r="H47"/>
      <c r="I47" s="78">
        <f>I48+I49</f>
        <v>239642.671</v>
      </c>
      <c r="J47" s="210">
        <f>J48+J49</f>
        <v>267701.20600000012</v>
      </c>
      <c r="K47" s="216">
        <f>I47/$I$60</f>
        <v>0.54564306534658857</v>
      </c>
      <c r="L47" s="217">
        <f>J47/$J$60</f>
        <v>0.58170333690671139</v>
      </c>
      <c r="M47" s="53">
        <f>(J47-I47)/I47</f>
        <v>0.11708488677294086</v>
      </c>
      <c r="N47"/>
      <c r="O47" s="63">
        <f t="shared" ref="O47" si="26">(I47/C47)*10</f>
        <v>3.2672528359776631</v>
      </c>
      <c r="P47" s="237">
        <f t="shared" ref="P47" si="27">(J47/D47)*10</f>
        <v>3.1307830240189372</v>
      </c>
      <c r="Q47" s="53">
        <f>(P47-O47)/O47</f>
        <v>-4.1768978040504168E-2</v>
      </c>
    </row>
    <row r="48" spans="1:17" ht="20.100000000000001" customHeight="1" x14ac:dyDescent="0.25">
      <c r="A48" s="8" t="s">
        <v>4</v>
      </c>
      <c r="C48" s="19">
        <v>352691.05000000051</v>
      </c>
      <c r="D48" s="140">
        <v>439391.1800000004</v>
      </c>
      <c r="E48" s="214">
        <f>C48/$C$60</f>
        <v>0.23259477704440093</v>
      </c>
      <c r="F48" s="215">
        <f>D48/$D$60</f>
        <v>0.27144926042893436</v>
      </c>
      <c r="G48" s="52">
        <f>(D48-C48)/C48</f>
        <v>0.24582458216617564</v>
      </c>
      <c r="I48" s="19">
        <v>137655.87100000013</v>
      </c>
      <c r="J48" s="140">
        <v>157352.37199999994</v>
      </c>
      <c r="K48" s="214">
        <f>I48/$I$60</f>
        <v>0.31342903624786689</v>
      </c>
      <c r="L48" s="215">
        <f>J48/$J$60</f>
        <v>0.34192001310067355</v>
      </c>
      <c r="M48" s="52">
        <f>(J48-I48)/I48</f>
        <v>0.14308507771528173</v>
      </c>
      <c r="O48" s="27">
        <f t="shared" ref="O48:O60" si="28">(I48/C48)*10</f>
        <v>3.9030157130440344</v>
      </c>
      <c r="P48" s="143">
        <f t="shared" ref="P48:P60" si="29">(J48/D48)*10</f>
        <v>3.5811454385588668</v>
      </c>
      <c r="Q48" s="52">
        <f>(P48-O48)/O48</f>
        <v>-8.2467071144362622E-2</v>
      </c>
    </row>
    <row r="49" spans="1:17" ht="20.100000000000001" customHeight="1" x14ac:dyDescent="0.25">
      <c r="A49" s="8" t="s">
        <v>5</v>
      </c>
      <c r="C49" s="19">
        <v>380777.34999999974</v>
      </c>
      <c r="D49" s="140">
        <v>415670.33000000042</v>
      </c>
      <c r="E49" s="214">
        <f>C49/$C$60</f>
        <v>0.25111729607770777</v>
      </c>
      <c r="F49" s="215">
        <f>D49/$D$60</f>
        <v>0.25679487617560076</v>
      </c>
      <c r="G49" s="52">
        <f>(D49-C49)/C49</f>
        <v>9.1636175313475718E-2</v>
      </c>
      <c r="I49" s="19">
        <v>101986.79999999987</v>
      </c>
      <c r="J49" s="140">
        <v>110348.83400000016</v>
      </c>
      <c r="K49" s="214">
        <f>I49/$I$60</f>
        <v>0.23221402909872169</v>
      </c>
      <c r="L49" s="215">
        <f>J49/$J$60</f>
        <v>0.23978332380603781</v>
      </c>
      <c r="M49" s="52">
        <f>(J49-I49)/I49</f>
        <v>8.1991336133698689E-2</v>
      </c>
      <c r="O49" s="27">
        <f t="shared" si="28"/>
        <v>2.6783841003147884</v>
      </c>
      <c r="P49" s="143">
        <f t="shared" si="29"/>
        <v>2.6547200037106338</v>
      </c>
      <c r="Q49" s="52">
        <f>(P49-O49)/O49</f>
        <v>-8.8352139640365101E-3</v>
      </c>
    </row>
    <row r="50" spans="1:17" ht="20.100000000000001" customHeight="1" x14ac:dyDescent="0.25">
      <c r="A50" s="23" t="s">
        <v>38</v>
      </c>
      <c r="B50" s="15"/>
      <c r="C50" s="78">
        <f>C51+C52</f>
        <v>624612.71000000159</v>
      </c>
      <c r="D50" s="210">
        <f>D51+D52</f>
        <v>622801.02000000095</v>
      </c>
      <c r="E50" s="216">
        <f>C50/$C$60</f>
        <v>0.41192327965665482</v>
      </c>
      <c r="F50" s="217">
        <f>D50/$D$60</f>
        <v>0.38475710020712311</v>
      </c>
      <c r="G50" s="53">
        <f>(D50-C50)/C50</f>
        <v>-2.9005013362610535E-3</v>
      </c>
      <c r="I50" s="78">
        <f>I51+I52</f>
        <v>80742.132000000012</v>
      </c>
      <c r="J50" s="210">
        <f>J51+J52</f>
        <v>81619.08100000002</v>
      </c>
      <c r="K50" s="216">
        <f>I50/$I$60</f>
        <v>0.18384198533281615</v>
      </c>
      <c r="L50" s="217">
        <f>J50/$J$60</f>
        <v>0.17735479224161266</v>
      </c>
      <c r="M50" s="53">
        <f>(J50-I50)/I50</f>
        <v>1.0861107804287453E-2</v>
      </c>
      <c r="O50" s="63">
        <f t="shared" si="28"/>
        <v>1.2926751362456235</v>
      </c>
      <c r="P50" s="237">
        <f t="shared" si="29"/>
        <v>1.3105161741706828</v>
      </c>
      <c r="Q50" s="53">
        <f>(P50-O50)/O50</f>
        <v>1.3801640818184116E-2</v>
      </c>
    </row>
    <row r="51" spans="1:17" ht="20.100000000000001" customHeight="1" x14ac:dyDescent="0.25">
      <c r="A51" s="8"/>
      <c r="B51" t="s">
        <v>6</v>
      </c>
      <c r="C51" s="31">
        <v>608291.45000000158</v>
      </c>
      <c r="D51" s="141">
        <v>610188.74000000092</v>
      </c>
      <c r="E51" s="214">
        <f t="shared" ref="E51:E57" si="30">C51/$C$60</f>
        <v>0.40115963870011878</v>
      </c>
      <c r="F51" s="215">
        <f t="shared" ref="F51:F57" si="31">D51/$D$60</f>
        <v>0.37696542337300315</v>
      </c>
      <c r="G51" s="52">
        <f t="shared" ref="G51:G59" si="32">(D51-C51)/C51</f>
        <v>3.119047621003606E-3</v>
      </c>
      <c r="I51" s="31">
        <v>77159.344000000012</v>
      </c>
      <c r="J51" s="141">
        <v>78436.829000000027</v>
      </c>
      <c r="K51" s="214">
        <f t="shared" ref="K51:K58" si="33">I51/$I$60</f>
        <v>0.17568432535244072</v>
      </c>
      <c r="L51" s="215">
        <f t="shared" ref="L51:L58" si="34">J51/$J$60</f>
        <v>0.1704398939677586</v>
      </c>
      <c r="M51" s="52">
        <f t="shared" ref="M51:M58" si="35">(J51-I51)/I51</f>
        <v>1.6556452320279122E-2</v>
      </c>
      <c r="O51" s="27">
        <f t="shared" si="28"/>
        <v>1.2684601106920015</v>
      </c>
      <c r="P51" s="143">
        <f t="shared" si="29"/>
        <v>1.2854519242685454</v>
      </c>
      <c r="Q51" s="52">
        <f t="shared" ref="Q51:Q58" si="36">(P51-O51)/O51</f>
        <v>1.3395623112873529E-2</v>
      </c>
    </row>
    <row r="52" spans="1:17" ht="20.100000000000001" customHeight="1" x14ac:dyDescent="0.25">
      <c r="A52" s="8"/>
      <c r="B52" t="s">
        <v>39</v>
      </c>
      <c r="C52" s="31">
        <v>16321.260000000002</v>
      </c>
      <c r="D52" s="141">
        <v>12612.280000000021</v>
      </c>
      <c r="E52" s="218">
        <f t="shared" si="30"/>
        <v>1.0763640956536024E-2</v>
      </c>
      <c r="F52" s="219">
        <f t="shared" si="31"/>
        <v>7.7916768341199814E-3</v>
      </c>
      <c r="G52" s="52">
        <f t="shared" si="32"/>
        <v>-0.22724838646035789</v>
      </c>
      <c r="I52" s="31">
        <v>3582.7879999999996</v>
      </c>
      <c r="J52" s="141">
        <v>3182.2519999999986</v>
      </c>
      <c r="K52" s="218">
        <f t="shared" si="33"/>
        <v>8.1576599803754191E-3</v>
      </c>
      <c r="L52" s="219">
        <f t="shared" si="34"/>
        <v>6.9148982738540758E-3</v>
      </c>
      <c r="M52" s="52">
        <f t="shared" si="35"/>
        <v>-0.11179450193536458</v>
      </c>
      <c r="O52" s="27">
        <f t="shared" si="28"/>
        <v>2.1951663045622696</v>
      </c>
      <c r="P52" s="143">
        <f t="shared" si="29"/>
        <v>2.52313776731883</v>
      </c>
      <c r="Q52" s="52">
        <f t="shared" si="36"/>
        <v>0.14940620310858865</v>
      </c>
    </row>
    <row r="53" spans="1:17" ht="20.100000000000001" customHeight="1" x14ac:dyDescent="0.25">
      <c r="A53" s="23" t="s">
        <v>129</v>
      </c>
      <c r="B53" s="15"/>
      <c r="C53" s="78">
        <f>SUM(C54:C56)</f>
        <v>137339.71000000002</v>
      </c>
      <c r="D53" s="210">
        <f>SUM(D54:D56)</f>
        <v>118269.55000000003</v>
      </c>
      <c r="E53" s="216">
        <f>C53/$C$60</f>
        <v>9.0573603233744207E-2</v>
      </c>
      <c r="F53" s="217">
        <f>D53/$D$60</f>
        <v>7.3065148642179972E-2</v>
      </c>
      <c r="G53" s="53">
        <f>(D53-C53)/C53</f>
        <v>-0.13885394107792995</v>
      </c>
      <c r="I53" s="78">
        <f>SUM(I54:I56)</f>
        <v>109449.00099999996</v>
      </c>
      <c r="J53" s="210">
        <f>SUM(J54:J56)</f>
        <v>100403.35500000001</v>
      </c>
      <c r="K53" s="216">
        <f t="shared" si="33"/>
        <v>0.24920473534849649</v>
      </c>
      <c r="L53" s="217">
        <f t="shared" si="34"/>
        <v>0.21817222086077984</v>
      </c>
      <c r="M53" s="53">
        <f t="shared" si="35"/>
        <v>-8.2647131699264686E-2</v>
      </c>
      <c r="O53" s="63">
        <f t="shared" si="28"/>
        <v>7.9692174244433716</v>
      </c>
      <c r="P53" s="237">
        <f t="shared" si="29"/>
        <v>8.4893664514661626</v>
      </c>
      <c r="Q53" s="53">
        <f t="shared" si="36"/>
        <v>6.5269774849833775E-2</v>
      </c>
    </row>
    <row r="54" spans="1:17" ht="20.100000000000001" customHeight="1" x14ac:dyDescent="0.25">
      <c r="A54" s="8"/>
      <c r="B54" s="3" t="s">
        <v>7</v>
      </c>
      <c r="C54" s="31">
        <v>127735.25</v>
      </c>
      <c r="D54" s="141">
        <v>107772.49000000002</v>
      </c>
      <c r="E54" s="214">
        <f>C54/$C$60</f>
        <v>8.4239597218190743E-2</v>
      </c>
      <c r="F54" s="215">
        <f>D54/$D$60</f>
        <v>6.6580222900889149E-2</v>
      </c>
      <c r="G54" s="52">
        <f>(D54-C54)/C54</f>
        <v>-0.15628231048203201</v>
      </c>
      <c r="I54" s="31">
        <v>99973.973999999958</v>
      </c>
      <c r="J54" s="141">
        <v>91805.223000000013</v>
      </c>
      <c r="K54" s="214">
        <f t="shared" si="33"/>
        <v>0.22763101997073018</v>
      </c>
      <c r="L54" s="215">
        <f t="shared" si="34"/>
        <v>0.19948884565191219</v>
      </c>
      <c r="M54" s="52">
        <f t="shared" si="35"/>
        <v>-8.1708775525917862E-2</v>
      </c>
      <c r="O54" s="27">
        <f t="shared" si="28"/>
        <v>7.8266550541060482</v>
      </c>
      <c r="P54" s="143">
        <f t="shared" si="29"/>
        <v>8.5184283113436461</v>
      </c>
      <c r="Q54" s="52">
        <f t="shared" si="36"/>
        <v>8.8386833513849225E-2</v>
      </c>
    </row>
    <row r="55" spans="1:17" ht="20.100000000000001" customHeight="1" x14ac:dyDescent="0.25">
      <c r="A55" s="8"/>
      <c r="B55" s="3" t="s">
        <v>8</v>
      </c>
      <c r="C55" s="31">
        <v>7976.010000000002</v>
      </c>
      <c r="D55" s="141">
        <v>8605.2100000000082</v>
      </c>
      <c r="E55" s="214">
        <f t="shared" si="30"/>
        <v>5.260066190094447E-3</v>
      </c>
      <c r="F55" s="215">
        <f t="shared" si="31"/>
        <v>5.3161692738931867E-3</v>
      </c>
      <c r="G55" s="52">
        <f t="shared" si="32"/>
        <v>7.8886561075024481E-2</v>
      </c>
      <c r="I55" s="31">
        <v>8332.3029999999999</v>
      </c>
      <c r="J55" s="141">
        <v>7325.6850000000004</v>
      </c>
      <c r="K55" s="214">
        <f t="shared" si="33"/>
        <v>1.8971843918049871E-2</v>
      </c>
      <c r="L55" s="215">
        <f t="shared" si="34"/>
        <v>1.5918401987428627E-2</v>
      </c>
      <c r="M55" s="52">
        <f t="shared" si="35"/>
        <v>-0.12080909683673283</v>
      </c>
      <c r="O55" s="27">
        <f t="shared" si="28"/>
        <v>10.44670580904487</v>
      </c>
      <c r="P55" s="143">
        <f t="shared" si="29"/>
        <v>8.5130810288185792</v>
      </c>
      <c r="Q55" s="52">
        <f t="shared" si="36"/>
        <v>-0.18509421204837009</v>
      </c>
    </row>
    <row r="56" spans="1:17" ht="20.100000000000001" customHeight="1" x14ac:dyDescent="0.25">
      <c r="A56" s="32"/>
      <c r="B56" s="33" t="s">
        <v>9</v>
      </c>
      <c r="C56" s="211">
        <v>1628.450000000001</v>
      </c>
      <c r="D56" s="212">
        <v>1891.8499999999995</v>
      </c>
      <c r="E56" s="218">
        <f t="shared" si="30"/>
        <v>1.0739398254590083E-3</v>
      </c>
      <c r="F56" s="219">
        <f t="shared" si="31"/>
        <v>1.1687564673976362E-3</v>
      </c>
      <c r="G56" s="52">
        <f t="shared" si="32"/>
        <v>0.1617489023304359</v>
      </c>
      <c r="I56" s="211">
        <v>1142.7240000000008</v>
      </c>
      <c r="J56" s="212">
        <v>1272.4470000000003</v>
      </c>
      <c r="K56" s="218">
        <f t="shared" si="33"/>
        <v>2.6018714597164355E-3</v>
      </c>
      <c r="L56" s="219">
        <f t="shared" si="34"/>
        <v>2.7649732214390325E-3</v>
      </c>
      <c r="M56" s="52">
        <f t="shared" si="35"/>
        <v>0.11352085017904534</v>
      </c>
      <c r="O56" s="27">
        <f t="shared" si="28"/>
        <v>7.0172495317633343</v>
      </c>
      <c r="P56" s="143">
        <f t="shared" si="29"/>
        <v>6.725940217247671</v>
      </c>
      <c r="Q56" s="52">
        <f t="shared" si="36"/>
        <v>-4.1513318458615715E-2</v>
      </c>
    </row>
    <row r="57" spans="1:17" ht="20.100000000000001" customHeight="1" x14ac:dyDescent="0.25">
      <c r="A57" s="8" t="s">
        <v>130</v>
      </c>
      <c r="B57" s="3"/>
      <c r="C57" s="19">
        <v>946.60999999999956</v>
      </c>
      <c r="D57" s="140">
        <v>843.19999999999982</v>
      </c>
      <c r="E57" s="214">
        <f t="shared" si="30"/>
        <v>6.2427595454435251E-4</v>
      </c>
      <c r="F57" s="215">
        <f t="shared" si="31"/>
        <v>5.2091627418119138E-4</v>
      </c>
      <c r="G57" s="54">
        <f t="shared" si="32"/>
        <v>-0.10924245465397554</v>
      </c>
      <c r="I57" s="19">
        <v>1172.9360000000001</v>
      </c>
      <c r="J57" s="140">
        <v>1224.752</v>
      </c>
      <c r="K57" s="214">
        <f t="shared" si="33"/>
        <v>2.6706612466999512E-3</v>
      </c>
      <c r="L57" s="215">
        <f t="shared" si="34"/>
        <v>2.661334014622139E-3</v>
      </c>
      <c r="M57" s="54">
        <f t="shared" si="35"/>
        <v>4.4176323345860129E-2</v>
      </c>
      <c r="O57" s="238">
        <f t="shared" si="28"/>
        <v>12.390910723529235</v>
      </c>
      <c r="P57" s="239">
        <f t="shared" si="29"/>
        <v>14.525047438330175</v>
      </c>
      <c r="Q57" s="54">
        <f t="shared" si="36"/>
        <v>0.17223404820021862</v>
      </c>
    </row>
    <row r="58" spans="1:17" ht="20.100000000000001" customHeight="1" x14ac:dyDescent="0.25">
      <c r="A58" s="8" t="s">
        <v>10</v>
      </c>
      <c r="C58" s="19">
        <v>9461.8100000000195</v>
      </c>
      <c r="D58" s="140">
        <v>10139.790000000014</v>
      </c>
      <c r="E58" s="214">
        <f>C58/$C$60</f>
        <v>6.239930350901971E-3</v>
      </c>
      <c r="F58" s="215">
        <f>D58/$D$60</f>
        <v>6.2642097103649316E-3</v>
      </c>
      <c r="G58" s="52">
        <f t="shared" si="32"/>
        <v>7.165436634216843E-2</v>
      </c>
      <c r="I58" s="19">
        <v>5841.3619999999974</v>
      </c>
      <c r="J58" s="140">
        <v>6659.4579999999987</v>
      </c>
      <c r="K58" s="214">
        <f t="shared" si="33"/>
        <v>1.3300213414325857E-2</v>
      </c>
      <c r="L58" s="215">
        <f t="shared" si="34"/>
        <v>1.4470719047078525E-2</v>
      </c>
      <c r="M58" s="52">
        <f t="shared" si="35"/>
        <v>0.14005226863187073</v>
      </c>
      <c r="O58" s="27">
        <f t="shared" si="28"/>
        <v>6.1736200578958842</v>
      </c>
      <c r="P58" s="143">
        <f t="shared" si="29"/>
        <v>6.567648836908841</v>
      </c>
      <c r="Q58" s="52">
        <f t="shared" si="36"/>
        <v>6.3824591620115209E-2</v>
      </c>
    </row>
    <row r="59" spans="1:17" ht="20.100000000000001" customHeight="1" thickBot="1" x14ac:dyDescent="0.3">
      <c r="A59" s="8" t="s">
        <v>11</v>
      </c>
      <c r="B59" s="10"/>
      <c r="C59" s="21">
        <v>10503.390000000001</v>
      </c>
      <c r="D59" s="142">
        <v>11571.160000000005</v>
      </c>
      <c r="E59" s="220">
        <f>C59/$C$60</f>
        <v>6.9268376820460489E-3</v>
      </c>
      <c r="F59" s="221">
        <f>D59/$D$60</f>
        <v>7.1484885616157953E-3</v>
      </c>
      <c r="G59" s="55">
        <f t="shared" si="32"/>
        <v>0.10165955943747723</v>
      </c>
      <c r="I59" s="21">
        <v>2345.0010000000007</v>
      </c>
      <c r="J59" s="142">
        <v>2594.4349999999999</v>
      </c>
      <c r="K59" s="220">
        <f>I59/$I$60</f>
        <v>5.3393393110729263E-3</v>
      </c>
      <c r="L59" s="221">
        <f>J59/$J$60</f>
        <v>5.6375969291956162E-3</v>
      </c>
      <c r="M59" s="55">
        <f>(J59-I59)/I59</f>
        <v>0.10636839813714331</v>
      </c>
      <c r="O59" s="240">
        <f t="shared" si="28"/>
        <v>2.2326134705080936</v>
      </c>
      <c r="P59" s="241">
        <f t="shared" si="29"/>
        <v>2.2421563611599864</v>
      </c>
      <c r="Q59" s="55">
        <f>(P59-O59)/O59</f>
        <v>4.274313837997713E-3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1516332.6300000018</v>
      </c>
      <c r="D60" s="226">
        <f>D48+D49+D50+D53+D57+D58+D59</f>
        <v>1618686.2300000016</v>
      </c>
      <c r="E60" s="222">
        <f>E48+E49+E50+E53+E57+E58+E59</f>
        <v>1</v>
      </c>
      <c r="F60" s="223">
        <f>F48+F49+F50+F53+F57+F58+F59</f>
        <v>1</v>
      </c>
      <c r="G60" s="55">
        <f>(D60-C60)/C60</f>
        <v>6.7500756743591114E-2</v>
      </c>
      <c r="H60" s="1"/>
      <c r="I60" s="213">
        <f>I48+I49+I50+I53+I57+I58+I59</f>
        <v>439193.103</v>
      </c>
      <c r="J60" s="226">
        <f>J48+J49+J50+J53+J57+J58+J59</f>
        <v>460202.28700000007</v>
      </c>
      <c r="K60" s="222">
        <f>K48+K49+K50+K53+K57+K58+K59</f>
        <v>0.99999999999999989</v>
      </c>
      <c r="L60" s="223">
        <f>L48+L49+L50+L53+L57+L58+L59</f>
        <v>1</v>
      </c>
      <c r="M60" s="55">
        <f>(J60-I60)/I60</f>
        <v>4.7835869590147156E-2</v>
      </c>
      <c r="N60" s="1"/>
      <c r="O60" s="24">
        <f t="shared" si="28"/>
        <v>2.8964166193534959</v>
      </c>
      <c r="P60" s="242">
        <f t="shared" si="29"/>
        <v>2.8430604923351921</v>
      </c>
      <c r="Q60" s="55">
        <f>(P60-O60)/O60</f>
        <v>-1.8421426897561911E-2</v>
      </c>
    </row>
    <row r="63" spans="1:17" x14ac:dyDescent="0.25">
      <c r="D63" s="2"/>
      <c r="E63" s="2"/>
      <c r="F63" s="2"/>
      <c r="G63" s="2"/>
      <c r="H63" s="2"/>
      <c r="I63" s="2"/>
      <c r="J63" s="2"/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abSelected="1" topLeftCell="A49" workbookViewId="0">
      <selection activeCell="J53" sqref="J53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212</v>
      </c>
    </row>
    <row r="3" spans="1:20" ht="8.25" customHeight="1" thickBot="1" x14ac:dyDescent="0.3">
      <c r="Q3" s="10"/>
    </row>
    <row r="4" spans="1:20" x14ac:dyDescent="0.25">
      <c r="A4" s="347" t="s">
        <v>3</v>
      </c>
      <c r="B4" s="321"/>
      <c r="C4" s="367" t="s">
        <v>1</v>
      </c>
      <c r="D4" s="360"/>
      <c r="E4" s="359" t="s">
        <v>104</v>
      </c>
      <c r="F4" s="359"/>
      <c r="G4" s="130" t="s">
        <v>0</v>
      </c>
      <c r="I4" s="361">
        <v>1000</v>
      </c>
      <c r="J4" s="359"/>
      <c r="K4" s="370" t="s">
        <v>104</v>
      </c>
      <c r="L4" s="371"/>
      <c r="M4" s="130" t="s">
        <v>0</v>
      </c>
      <c r="O4" s="358" t="s">
        <v>22</v>
      </c>
      <c r="P4" s="359"/>
      <c r="Q4" s="130" t="s">
        <v>0</v>
      </c>
    </row>
    <row r="5" spans="1:20" x14ac:dyDescent="0.25">
      <c r="A5" s="366"/>
      <c r="B5" s="322"/>
      <c r="C5" s="368" t="s">
        <v>67</v>
      </c>
      <c r="D5" s="357"/>
      <c r="E5" s="362" t="str">
        <f>C5</f>
        <v>out</v>
      </c>
      <c r="F5" s="362"/>
      <c r="G5" s="131" t="s">
        <v>147</v>
      </c>
      <c r="I5" s="356" t="str">
        <f>C5</f>
        <v>out</v>
      </c>
      <c r="J5" s="362"/>
      <c r="K5" s="363" t="str">
        <f>C5</f>
        <v>out</v>
      </c>
      <c r="L5" s="364"/>
      <c r="M5" s="131" t="str">
        <f>G5</f>
        <v>2024 /2023</v>
      </c>
      <c r="O5" s="356" t="str">
        <f>C5</f>
        <v>out</v>
      </c>
      <c r="P5" s="357"/>
      <c r="Q5" s="131" t="str">
        <f>G5</f>
        <v>2024 /2023</v>
      </c>
    </row>
    <row r="6" spans="1:20" ht="19.5" customHeight="1" x14ac:dyDescent="0.25">
      <c r="A6" s="366"/>
      <c r="B6" s="322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123596.54999999996</v>
      </c>
      <c r="D7" s="210">
        <f>D8+D9</f>
        <v>153905.18999999994</v>
      </c>
      <c r="E7" s="216">
        <f t="shared" ref="E7:E19" si="0">C7/$C$20</f>
        <v>0.43844469110602879</v>
      </c>
      <c r="F7" s="217">
        <f t="shared" ref="F7:F19" si="1">D7/$D$20</f>
        <v>0.43964922374105708</v>
      </c>
      <c r="G7" s="53">
        <f t="shared" ref="G7:G20" si="2">(D7-C7)/C7</f>
        <v>0.24522237877999017</v>
      </c>
      <c r="I7" s="224">
        <f>I8+I9</f>
        <v>38283.818000000021</v>
      </c>
      <c r="J7" s="225">
        <f>J8+J9</f>
        <v>46164.219999999994</v>
      </c>
      <c r="K7" s="229">
        <f t="shared" ref="K7:K19" si="3">I7/$I$20</f>
        <v>0.43479326659619438</v>
      </c>
      <c r="L7" s="230">
        <f t="shared" ref="L7:L19" si="4">J7/$J$20</f>
        <v>0.41969745198203645</v>
      </c>
      <c r="M7" s="53">
        <f t="shared" ref="M7:M20" si="5">(J7-I7)/I7</f>
        <v>0.2058415908256582</v>
      </c>
      <c r="O7" s="63">
        <f t="shared" ref="O7:O20" si="6">(I7/C7)*10</f>
        <v>3.0974827371799645</v>
      </c>
      <c r="P7" s="237">
        <f t="shared" ref="P7:P20" si="7">(J7/D7)*10</f>
        <v>2.9995232779349426</v>
      </c>
      <c r="Q7" s="53">
        <f t="shared" ref="Q7:Q20" si="8">(P7-O7)/O7</f>
        <v>-3.1625506114751414E-2</v>
      </c>
    </row>
    <row r="8" spans="1:20" ht="20.100000000000001" customHeight="1" x14ac:dyDescent="0.25">
      <c r="A8" s="8" t="s">
        <v>4</v>
      </c>
      <c r="C8" s="19">
        <v>56849.839999999989</v>
      </c>
      <c r="D8" s="140">
        <v>76250.39</v>
      </c>
      <c r="E8" s="214">
        <f t="shared" si="0"/>
        <v>0.20166833571185575</v>
      </c>
      <c r="F8" s="215">
        <f t="shared" si="1"/>
        <v>0.21781867637766389</v>
      </c>
      <c r="G8" s="52">
        <f t="shared" si="2"/>
        <v>0.34125953564689038</v>
      </c>
      <c r="I8" s="19">
        <v>21350.172000000017</v>
      </c>
      <c r="J8" s="140">
        <v>26037.192999999988</v>
      </c>
      <c r="K8" s="227">
        <f t="shared" si="3"/>
        <v>0.24247610377498416</v>
      </c>
      <c r="L8" s="228">
        <f t="shared" si="4"/>
        <v>0.23671457156352932</v>
      </c>
      <c r="M8" s="52">
        <f t="shared" si="5"/>
        <v>0.21953083094599743</v>
      </c>
      <c r="O8" s="27">
        <f t="shared" si="6"/>
        <v>3.755537746456282</v>
      </c>
      <c r="P8" s="143">
        <f t="shared" si="7"/>
        <v>3.4146963707333153</v>
      </c>
      <c r="Q8" s="52">
        <f t="shared" si="8"/>
        <v>-9.0757009710416017E-2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66746.709999999963</v>
      </c>
      <c r="D9" s="140">
        <v>77654.799999999959</v>
      </c>
      <c r="E9" s="214">
        <f t="shared" si="0"/>
        <v>0.23677635539417305</v>
      </c>
      <c r="F9" s="215">
        <f t="shared" si="1"/>
        <v>0.22183054736339322</v>
      </c>
      <c r="G9" s="52">
        <f t="shared" si="2"/>
        <v>0.16342513361332719</v>
      </c>
      <c r="I9" s="19">
        <v>16933.646000000004</v>
      </c>
      <c r="J9" s="140">
        <v>20127.027000000006</v>
      </c>
      <c r="K9" s="227">
        <f t="shared" si="3"/>
        <v>0.19231716282121022</v>
      </c>
      <c r="L9" s="228">
        <f t="shared" si="4"/>
        <v>0.1829828804185071</v>
      </c>
      <c r="M9" s="52">
        <f t="shared" si="5"/>
        <v>0.18858201004083824</v>
      </c>
      <c r="O9" s="27">
        <f t="shared" si="6"/>
        <v>2.5370008499295342</v>
      </c>
      <c r="P9" s="143">
        <f t="shared" si="7"/>
        <v>2.5918587131767796</v>
      </c>
      <c r="Q9" s="52">
        <f t="shared" si="8"/>
        <v>2.1623115833315186E-2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92340.01999999999</v>
      </c>
      <c r="D10" s="210">
        <f>D11+D12</f>
        <v>112441.84000000011</v>
      </c>
      <c r="E10" s="216">
        <f t="shared" si="0"/>
        <v>0.32756570912072003</v>
      </c>
      <c r="F10" s="217">
        <f t="shared" si="1"/>
        <v>0.32120403263864078</v>
      </c>
      <c r="G10" s="53">
        <f t="shared" si="2"/>
        <v>0.21769347678287404</v>
      </c>
      <c r="I10" s="224">
        <f>I11+I12</f>
        <v>12125.381000000001</v>
      </c>
      <c r="J10" s="225">
        <f>J11+J12</f>
        <v>14584.140999999998</v>
      </c>
      <c r="K10" s="229">
        <f t="shared" si="3"/>
        <v>0.13770920167140666</v>
      </c>
      <c r="L10" s="230">
        <f t="shared" si="4"/>
        <v>0.13259027916093349</v>
      </c>
      <c r="M10" s="53">
        <f t="shared" si="5"/>
        <v>0.20277795806993582</v>
      </c>
      <c r="O10" s="63">
        <f t="shared" si="6"/>
        <v>1.3131230640842404</v>
      </c>
      <c r="P10" s="237">
        <f t="shared" si="7"/>
        <v>1.2970386290370191</v>
      </c>
      <c r="Q10" s="53">
        <f t="shared" si="8"/>
        <v>-1.2248992868340546E-2</v>
      </c>
      <c r="T10" s="2"/>
    </row>
    <row r="11" spans="1:20" ht="20.100000000000001" customHeight="1" x14ac:dyDescent="0.25">
      <c r="A11" s="8"/>
      <c r="B11" t="s">
        <v>6</v>
      </c>
      <c r="C11" s="19">
        <v>89453.389999999985</v>
      </c>
      <c r="D11" s="140">
        <v>109415.24000000011</v>
      </c>
      <c r="E11" s="214">
        <f t="shared" si="0"/>
        <v>0.31732571780472135</v>
      </c>
      <c r="F11" s="215">
        <f t="shared" si="1"/>
        <v>0.31255817514303136</v>
      </c>
      <c r="G11" s="52">
        <f t="shared" si="2"/>
        <v>0.22315364459636605</v>
      </c>
      <c r="I11" s="19">
        <v>11465.710000000001</v>
      </c>
      <c r="J11" s="140">
        <v>13737.590999999999</v>
      </c>
      <c r="K11" s="227">
        <f t="shared" si="3"/>
        <v>0.13021725013802568</v>
      </c>
      <c r="L11" s="228">
        <f t="shared" si="4"/>
        <v>0.12489395334896498</v>
      </c>
      <c r="M11" s="52">
        <f t="shared" si="5"/>
        <v>0.19814568831760068</v>
      </c>
      <c r="O11" s="27">
        <f t="shared" si="6"/>
        <v>1.2817524299526271</v>
      </c>
      <c r="P11" s="143">
        <f t="shared" si="7"/>
        <v>1.2555463937199229</v>
      </c>
      <c r="Q11" s="52">
        <f t="shared" si="8"/>
        <v>-2.0445474196349043E-2</v>
      </c>
    </row>
    <row r="12" spans="1:20" ht="20.100000000000001" customHeight="1" x14ac:dyDescent="0.25">
      <c r="A12" s="8"/>
      <c r="B12" t="s">
        <v>39</v>
      </c>
      <c r="C12" s="19">
        <v>2886.63</v>
      </c>
      <c r="D12" s="140">
        <v>3026.6000000000004</v>
      </c>
      <c r="E12" s="218">
        <f t="shared" si="0"/>
        <v>1.0239991315998679E-2</v>
      </c>
      <c r="F12" s="219">
        <f t="shared" si="1"/>
        <v>8.6458574956093676E-3</v>
      </c>
      <c r="G12" s="52">
        <f t="shared" si="2"/>
        <v>4.8489068567845635E-2</v>
      </c>
      <c r="I12" s="19">
        <v>659.67099999999982</v>
      </c>
      <c r="J12" s="140">
        <v>846.55</v>
      </c>
      <c r="K12" s="231">
        <f t="shared" si="3"/>
        <v>7.491951533380968E-3</v>
      </c>
      <c r="L12" s="232">
        <f t="shared" si="4"/>
        <v>7.696325811968511E-3</v>
      </c>
      <c r="M12" s="52">
        <f t="shared" si="5"/>
        <v>0.28329121637907406</v>
      </c>
      <c r="O12" s="27">
        <f t="shared" si="6"/>
        <v>2.2852634386810911</v>
      </c>
      <c r="P12" s="143">
        <f t="shared" si="7"/>
        <v>2.7970329742945879</v>
      </c>
      <c r="Q12" s="52">
        <f t="shared" si="8"/>
        <v>0.22394334366494642</v>
      </c>
    </row>
    <row r="13" spans="1:20" ht="20.100000000000001" customHeight="1" x14ac:dyDescent="0.25">
      <c r="A13" s="23" t="s">
        <v>129</v>
      </c>
      <c r="B13" s="15"/>
      <c r="C13" s="78">
        <f>SUM(C14:C16)</f>
        <v>61988.459999999992</v>
      </c>
      <c r="D13" s="210">
        <f>SUM(D14:D16)</f>
        <v>78863.760000000009</v>
      </c>
      <c r="E13" s="216">
        <f t="shared" si="0"/>
        <v>0.21989700519018071</v>
      </c>
      <c r="F13" s="217">
        <f t="shared" si="1"/>
        <v>0.22528409123370721</v>
      </c>
      <c r="G13" s="53">
        <f t="shared" si="2"/>
        <v>0.27223292851604991</v>
      </c>
      <c r="I13" s="224">
        <f>SUM(I14:I16)</f>
        <v>35711.446000000011</v>
      </c>
      <c r="J13" s="225">
        <f>SUM(J14:J16)</f>
        <v>46810.407999999974</v>
      </c>
      <c r="K13" s="229">
        <f t="shared" si="3"/>
        <v>0.40557857268085423</v>
      </c>
      <c r="L13" s="230">
        <f t="shared" si="4"/>
        <v>0.4255722064369229</v>
      </c>
      <c r="M13" s="53">
        <f t="shared" si="5"/>
        <v>0.31079564798356135</v>
      </c>
      <c r="O13" s="63">
        <f t="shared" si="6"/>
        <v>5.7609829313391581</v>
      </c>
      <c r="P13" s="237">
        <f t="shared" si="7"/>
        <v>5.9356043891389367</v>
      </c>
      <c r="Q13" s="53">
        <f t="shared" si="8"/>
        <v>3.0311052797927205E-2</v>
      </c>
    </row>
    <row r="14" spans="1:20" ht="20.100000000000001" customHeight="1" x14ac:dyDescent="0.25">
      <c r="A14" s="8"/>
      <c r="B14" s="3" t="s">
        <v>7</v>
      </c>
      <c r="C14" s="31">
        <v>57591.259999999987</v>
      </c>
      <c r="D14" s="141">
        <v>74468.840000000011</v>
      </c>
      <c r="E14" s="214">
        <f t="shared" si="0"/>
        <v>0.20429843875987636</v>
      </c>
      <c r="F14" s="215">
        <f t="shared" si="1"/>
        <v>0.21272945830414813</v>
      </c>
      <c r="G14" s="52">
        <f t="shared" si="2"/>
        <v>0.29305800914930541</v>
      </c>
      <c r="I14" s="31">
        <v>33447.193000000007</v>
      </c>
      <c r="J14" s="141">
        <v>44367.67099999998</v>
      </c>
      <c r="K14" s="227">
        <f t="shared" si="3"/>
        <v>0.37986321800357953</v>
      </c>
      <c r="L14" s="228">
        <f t="shared" si="4"/>
        <v>0.40336430397994993</v>
      </c>
      <c r="M14" s="52">
        <f t="shared" si="5"/>
        <v>0.32649908768128827</v>
      </c>
      <c r="O14" s="27">
        <f t="shared" si="6"/>
        <v>5.8076855759016235</v>
      </c>
      <c r="P14" s="143">
        <f t="shared" si="7"/>
        <v>5.9578839955073795</v>
      </c>
      <c r="Q14" s="52">
        <f t="shared" si="8"/>
        <v>2.5862009511842105E-2</v>
      </c>
      <c r="S14" s="119"/>
    </row>
    <row r="15" spans="1:20" ht="20.100000000000001" customHeight="1" x14ac:dyDescent="0.25">
      <c r="A15" s="8"/>
      <c r="B15" s="3" t="s">
        <v>8</v>
      </c>
      <c r="C15" s="31">
        <v>3118.08</v>
      </c>
      <c r="D15" s="141">
        <v>3052.1699999999983</v>
      </c>
      <c r="E15" s="214">
        <f t="shared" si="0"/>
        <v>1.1061033843128201E-2</v>
      </c>
      <c r="F15" s="215">
        <f t="shared" si="1"/>
        <v>8.7189013653518888E-3</v>
      </c>
      <c r="G15" s="52">
        <f t="shared" si="2"/>
        <v>-2.1138008004926646E-2</v>
      </c>
      <c r="I15" s="31">
        <v>1865.5860000000005</v>
      </c>
      <c r="J15" s="141">
        <v>2021.1980000000003</v>
      </c>
      <c r="K15" s="227">
        <f t="shared" si="3"/>
        <v>2.1187652471238046E-2</v>
      </c>
      <c r="L15" s="228">
        <f t="shared" si="4"/>
        <v>1.8375522223730591E-2</v>
      </c>
      <c r="M15" s="52">
        <f t="shared" si="5"/>
        <v>8.3411860938064394E-2</v>
      </c>
      <c r="O15" s="27">
        <f t="shared" si="6"/>
        <v>5.9831242302955676</v>
      </c>
      <c r="P15" s="143">
        <f t="shared" si="7"/>
        <v>6.6221671794166168</v>
      </c>
      <c r="Q15" s="52">
        <f t="shared" si="8"/>
        <v>0.1068075681740408</v>
      </c>
    </row>
    <row r="16" spans="1:20" ht="20.100000000000001" customHeight="1" x14ac:dyDescent="0.25">
      <c r="A16" s="32"/>
      <c r="B16" s="33" t="s">
        <v>9</v>
      </c>
      <c r="C16" s="211">
        <v>1279.1199999999997</v>
      </c>
      <c r="D16" s="212">
        <v>1342.75</v>
      </c>
      <c r="E16" s="218">
        <f t="shared" si="0"/>
        <v>4.5375325871761275E-3</v>
      </c>
      <c r="F16" s="219">
        <f t="shared" si="1"/>
        <v>3.8357315642071886E-3</v>
      </c>
      <c r="G16" s="52">
        <f t="shared" si="2"/>
        <v>4.9745137281881568E-2</v>
      </c>
      <c r="I16" s="211">
        <v>398.66699999999986</v>
      </c>
      <c r="J16" s="212">
        <v>421.53900000000004</v>
      </c>
      <c r="K16" s="231">
        <f t="shared" si="3"/>
        <v>4.5277022060366311E-3</v>
      </c>
      <c r="L16" s="232">
        <f t="shared" si="4"/>
        <v>3.8323802332424482E-3</v>
      </c>
      <c r="M16" s="52">
        <f t="shared" si="5"/>
        <v>5.7371189488972484E-2</v>
      </c>
      <c r="O16" s="27">
        <f t="shared" si="6"/>
        <v>3.1167286884733252</v>
      </c>
      <c r="P16" s="143">
        <f t="shared" si="7"/>
        <v>3.1393706944703039</v>
      </c>
      <c r="Q16" s="52">
        <f t="shared" si="8"/>
        <v>7.2646701911257897E-3</v>
      </c>
    </row>
    <row r="17" spans="1:17" ht="20.100000000000001" customHeight="1" x14ac:dyDescent="0.25">
      <c r="A17" s="8" t="s">
        <v>130</v>
      </c>
      <c r="B17" s="3"/>
      <c r="C17" s="19">
        <v>319.58999999999997</v>
      </c>
      <c r="D17" s="140">
        <v>387.64999999999992</v>
      </c>
      <c r="E17" s="214">
        <f t="shared" si="0"/>
        <v>1.1337091434233059E-3</v>
      </c>
      <c r="F17" s="215">
        <f t="shared" si="1"/>
        <v>1.1073702035858622E-3</v>
      </c>
      <c r="G17" s="54">
        <f t="shared" si="2"/>
        <v>0.2129603554554271</v>
      </c>
      <c r="I17" s="31">
        <v>132.214</v>
      </c>
      <c r="J17" s="141">
        <v>348.75799999999998</v>
      </c>
      <c r="K17" s="227">
        <f t="shared" si="3"/>
        <v>1.5015680241126737E-3</v>
      </c>
      <c r="L17" s="228">
        <f t="shared" si="4"/>
        <v>3.1706989516632378E-3</v>
      </c>
      <c r="M17" s="54">
        <f t="shared" si="5"/>
        <v>1.6378295793183777</v>
      </c>
      <c r="O17" s="238">
        <f t="shared" si="6"/>
        <v>4.1369880158953665</v>
      </c>
      <c r="P17" s="239">
        <f t="shared" si="7"/>
        <v>8.9967238488327119</v>
      </c>
      <c r="Q17" s="54">
        <f t="shared" si="8"/>
        <v>1.1747038701260426</v>
      </c>
    </row>
    <row r="18" spans="1:17" ht="20.100000000000001" customHeight="1" x14ac:dyDescent="0.25">
      <c r="A18" s="8" t="s">
        <v>10</v>
      </c>
      <c r="C18" s="19">
        <v>2286.4600000000005</v>
      </c>
      <c r="D18" s="140">
        <v>2277.8400000000006</v>
      </c>
      <c r="E18" s="214">
        <f t="shared" si="0"/>
        <v>8.1109565633206687E-3</v>
      </c>
      <c r="F18" s="215">
        <f t="shared" si="1"/>
        <v>6.5069318832349319E-3</v>
      </c>
      <c r="G18" s="52">
        <f t="shared" si="2"/>
        <v>-3.770020030964849E-3</v>
      </c>
      <c r="I18" s="19">
        <v>1408.9529999999995</v>
      </c>
      <c r="J18" s="140">
        <v>1447.596</v>
      </c>
      <c r="K18" s="227">
        <f t="shared" si="3"/>
        <v>1.6001624429165015E-2</v>
      </c>
      <c r="L18" s="228">
        <f t="shared" si="4"/>
        <v>1.3160676227160084E-2</v>
      </c>
      <c r="M18" s="52">
        <f t="shared" si="5"/>
        <v>2.7426748798576317E-2</v>
      </c>
      <c r="O18" s="27">
        <f t="shared" si="6"/>
        <v>6.1621589706358275</v>
      </c>
      <c r="P18" s="143">
        <f t="shared" si="7"/>
        <v>6.3551259087556611</v>
      </c>
      <c r="Q18" s="52">
        <f t="shared" si="8"/>
        <v>3.1314826352154747E-2</v>
      </c>
    </row>
    <row r="19" spans="1:17" ht="20.100000000000001" customHeight="1" thickBot="1" x14ac:dyDescent="0.3">
      <c r="A19" s="8" t="s">
        <v>11</v>
      </c>
      <c r="B19" s="10"/>
      <c r="C19" s="21">
        <v>1366.6200000000003</v>
      </c>
      <c r="D19" s="142">
        <v>2187.3200000000002</v>
      </c>
      <c r="E19" s="220">
        <f t="shared" si="0"/>
        <v>4.8479288763264138E-3</v>
      </c>
      <c r="F19" s="221">
        <f t="shared" si="1"/>
        <v>6.2483502997740968E-3</v>
      </c>
      <c r="G19" s="55">
        <f t="shared" si="2"/>
        <v>0.60053270111662316</v>
      </c>
      <c r="I19" s="21">
        <v>388.81099999999998</v>
      </c>
      <c r="J19" s="142">
        <v>638.92100000000005</v>
      </c>
      <c r="K19" s="233">
        <f t="shared" si="3"/>
        <v>4.4157665982669974E-3</v>
      </c>
      <c r="L19" s="234">
        <f t="shared" si="4"/>
        <v>5.8086872412837203E-3</v>
      </c>
      <c r="M19" s="55">
        <f t="shared" si="5"/>
        <v>0.64326883755860842</v>
      </c>
      <c r="O19" s="240">
        <f t="shared" si="6"/>
        <v>2.8450556848282615</v>
      </c>
      <c r="P19" s="241">
        <f t="shared" si="7"/>
        <v>2.9210220726734089</v>
      </c>
      <c r="Q19" s="55">
        <f t="shared" si="8"/>
        <v>2.670119542835343E-2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281897.69999999995</v>
      </c>
      <c r="D20" s="145">
        <f>D8+D9+D10+D13+D17+D18+D19</f>
        <v>350063.60000000009</v>
      </c>
      <c r="E20" s="222">
        <f>E8+E9+E10+E13+E17+E18+E19</f>
        <v>0.99999999999999989</v>
      </c>
      <c r="F20" s="223">
        <f>F8+F9+F10+F13+F17+F18+F19</f>
        <v>1</v>
      </c>
      <c r="G20" s="55">
        <f t="shared" si="2"/>
        <v>0.24181077036102158</v>
      </c>
      <c r="H20" s="1"/>
      <c r="I20" s="213">
        <f>I8+I9+I10+I13+I17+I18+I19</f>
        <v>88050.623000000036</v>
      </c>
      <c r="J20" s="226">
        <f>J8+J9+J10+J13+J17+J18+J19</f>
        <v>109994.04399999998</v>
      </c>
      <c r="K20" s="235">
        <f>K8+K9+K10+K13+K17+K18+K19</f>
        <v>1</v>
      </c>
      <c r="L20" s="236">
        <f>L8+L9+L10+L13+L17+L18+L19</f>
        <v>0.99999999999999989</v>
      </c>
      <c r="M20" s="55">
        <f t="shared" si="5"/>
        <v>0.24921369380884376</v>
      </c>
      <c r="N20" s="1"/>
      <c r="O20" s="24">
        <f t="shared" si="6"/>
        <v>3.1234956156080749</v>
      </c>
      <c r="P20" s="242">
        <f t="shared" si="7"/>
        <v>3.1421160040632601</v>
      </c>
      <c r="Q20" s="55">
        <f t="shared" si="8"/>
        <v>5.961394138714114E-3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7" t="s">
        <v>2</v>
      </c>
      <c r="B24" s="321"/>
      <c r="C24" s="367" t="s">
        <v>1</v>
      </c>
      <c r="D24" s="360"/>
      <c r="E24" s="359" t="s">
        <v>105</v>
      </c>
      <c r="F24" s="359"/>
      <c r="G24" s="130" t="s">
        <v>0</v>
      </c>
      <c r="I24" s="361">
        <v>1000</v>
      </c>
      <c r="J24" s="360"/>
      <c r="K24" s="359" t="s">
        <v>105</v>
      </c>
      <c r="L24" s="359"/>
      <c r="M24" s="130" t="s">
        <v>0</v>
      </c>
      <c r="O24" s="358" t="s">
        <v>22</v>
      </c>
      <c r="P24" s="359"/>
      <c r="Q24" s="130" t="s">
        <v>0</v>
      </c>
    </row>
    <row r="25" spans="1:17" ht="15" customHeight="1" x14ac:dyDescent="0.25">
      <c r="A25" s="366"/>
      <c r="B25" s="322"/>
      <c r="C25" s="368" t="str">
        <f>C5</f>
        <v>out</v>
      </c>
      <c r="D25" s="357"/>
      <c r="E25" s="362" t="str">
        <f>C5</f>
        <v>out</v>
      </c>
      <c r="F25" s="362"/>
      <c r="G25" s="131" t="str">
        <f>G5</f>
        <v>2024 /2023</v>
      </c>
      <c r="I25" s="356" t="str">
        <f>C5</f>
        <v>out</v>
      </c>
      <c r="J25" s="357"/>
      <c r="K25" s="369" t="str">
        <f>C5</f>
        <v>out</v>
      </c>
      <c r="L25" s="364"/>
      <c r="M25" s="131" t="str">
        <f>G5</f>
        <v>2024 /2023</v>
      </c>
      <c r="O25" s="356" t="str">
        <f>C5</f>
        <v>out</v>
      </c>
      <c r="P25" s="357"/>
      <c r="Q25" s="131" t="str">
        <f>G5</f>
        <v>2024 /2023</v>
      </c>
    </row>
    <row r="26" spans="1:17" ht="19.5" customHeight="1" x14ac:dyDescent="0.25">
      <c r="A26" s="366"/>
      <c r="B26" s="322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48046.959999999992</v>
      </c>
      <c r="D27" s="210">
        <f>D28+D29</f>
        <v>49744.26999999999</v>
      </c>
      <c r="E27" s="216">
        <f t="shared" ref="E27:E40" si="9">C27/$C$40</f>
        <v>0.38031534213171958</v>
      </c>
      <c r="F27" s="217">
        <f t="shared" ref="F27:F40" si="10">D27/$D$40</f>
        <v>0.35136910939532173</v>
      </c>
      <c r="G27" s="53">
        <f t="shared" ref="G27:H40" si="11">(D27-C27)/C27</f>
        <v>3.5326064333726793E-2</v>
      </c>
      <c r="I27" s="78">
        <f>I28+I29</f>
        <v>12708.763000000001</v>
      </c>
      <c r="J27" s="210">
        <f>J28+J29</f>
        <v>13275.623000000001</v>
      </c>
      <c r="K27" s="216">
        <f t="shared" ref="K27:K39" si="12">I27/$I$40</f>
        <v>0.31566473678462414</v>
      </c>
      <c r="L27" s="217">
        <f t="shared" ref="L27:L39" si="13">J27/$J$40</f>
        <v>0.29280445265968991</v>
      </c>
      <c r="M27" s="53">
        <f t="shared" ref="M27:M40" si="14">(J27-I27)/I27</f>
        <v>4.4603868999681599E-2</v>
      </c>
      <c r="O27" s="63">
        <f t="shared" ref="O27:O40" si="15">(I27/C27)*10</f>
        <v>2.6450711970122569</v>
      </c>
      <c r="P27" s="237">
        <f t="shared" ref="P27:P40" si="16">(J27/D27)*10</f>
        <v>2.6687743131017911</v>
      </c>
      <c r="Q27" s="53">
        <f t="shared" ref="Q27:Q40" si="17">(P27-O27)/O27</f>
        <v>8.9612393482293093E-3</v>
      </c>
    </row>
    <row r="28" spans="1:17" ht="20.100000000000001" customHeight="1" x14ac:dyDescent="0.25">
      <c r="A28" s="8" t="s">
        <v>4</v>
      </c>
      <c r="C28" s="19">
        <v>20021.439999999995</v>
      </c>
      <c r="D28" s="140">
        <v>22186.790000000005</v>
      </c>
      <c r="E28" s="214">
        <f t="shared" si="9"/>
        <v>0.15847955424380014</v>
      </c>
      <c r="F28" s="215">
        <f t="shared" si="10"/>
        <v>0.15671659555243314</v>
      </c>
      <c r="G28" s="52">
        <f t="shared" si="11"/>
        <v>0.10815156152604458</v>
      </c>
      <c r="I28" s="19">
        <v>6198.9670000000006</v>
      </c>
      <c r="J28" s="140">
        <v>6621.1090000000013</v>
      </c>
      <c r="K28" s="214">
        <f t="shared" si="12"/>
        <v>0.15397212823872561</v>
      </c>
      <c r="L28" s="215">
        <f t="shared" si="13"/>
        <v>0.14603383937199385</v>
      </c>
      <c r="M28" s="52">
        <f t="shared" si="14"/>
        <v>6.8098765487862853E-2</v>
      </c>
      <c r="O28" s="27">
        <f t="shared" si="15"/>
        <v>3.0961644117506042</v>
      </c>
      <c r="P28" s="143">
        <f t="shared" si="16"/>
        <v>2.984257299050471</v>
      </c>
      <c r="Q28" s="52">
        <f t="shared" si="17"/>
        <v>-3.6143788836090825E-2</v>
      </c>
    </row>
    <row r="29" spans="1:17" ht="20.100000000000001" customHeight="1" x14ac:dyDescent="0.25">
      <c r="A29" s="8" t="s">
        <v>5</v>
      </c>
      <c r="C29" s="19">
        <v>28025.52</v>
      </c>
      <c r="D29" s="140">
        <v>27557.479999999989</v>
      </c>
      <c r="E29" s="214">
        <f t="shared" si="9"/>
        <v>0.22183578788791949</v>
      </c>
      <c r="F29" s="215">
        <f t="shared" si="10"/>
        <v>0.19465251384288859</v>
      </c>
      <c r="G29" s="52">
        <f t="shared" si="11"/>
        <v>-1.6700492979256468E-2</v>
      </c>
      <c r="I29" s="19">
        <v>6509.7960000000003</v>
      </c>
      <c r="J29" s="140">
        <v>6654.5140000000001</v>
      </c>
      <c r="K29" s="214">
        <f t="shared" si="12"/>
        <v>0.16169260854589854</v>
      </c>
      <c r="L29" s="215">
        <f t="shared" si="13"/>
        <v>0.14677061328769606</v>
      </c>
      <c r="M29" s="52">
        <f t="shared" si="14"/>
        <v>2.2230804160376122E-2</v>
      </c>
      <c r="O29" s="27">
        <f t="shared" si="15"/>
        <v>2.3228100673957166</v>
      </c>
      <c r="P29" s="143">
        <f t="shared" si="16"/>
        <v>2.4147759519375511</v>
      </c>
      <c r="Q29" s="52">
        <f t="shared" si="17"/>
        <v>3.9592511601667303E-2</v>
      </c>
    </row>
    <row r="30" spans="1:17" ht="20.100000000000001" customHeight="1" x14ac:dyDescent="0.25">
      <c r="A30" s="23" t="s">
        <v>38</v>
      </c>
      <c r="B30" s="15"/>
      <c r="C30" s="78">
        <f>C31+C32</f>
        <v>29615.31</v>
      </c>
      <c r="D30" s="210">
        <f>D31+D32</f>
        <v>36188.530000000028</v>
      </c>
      <c r="E30" s="216">
        <f t="shared" si="9"/>
        <v>0.23441975839859461</v>
      </c>
      <c r="F30" s="217">
        <f t="shared" si="10"/>
        <v>0.25561801502818104</v>
      </c>
      <c r="G30" s="53">
        <f t="shared" si="11"/>
        <v>0.22195344232425818</v>
      </c>
      <c r="I30" s="78">
        <f>I31+I32</f>
        <v>4123.6540000000005</v>
      </c>
      <c r="J30" s="210">
        <f>J31+J32</f>
        <v>4535.7759999999989</v>
      </c>
      <c r="K30" s="216">
        <f t="shared" si="12"/>
        <v>0.10242477214350937</v>
      </c>
      <c r="L30" s="217">
        <f t="shared" si="13"/>
        <v>0.10004015699051994</v>
      </c>
      <c r="M30" s="53">
        <f t="shared" si="14"/>
        <v>9.9940974679252531E-2</v>
      </c>
      <c r="O30" s="63">
        <f t="shared" si="15"/>
        <v>1.3924061574908384</v>
      </c>
      <c r="P30" s="237">
        <f t="shared" si="16"/>
        <v>1.2533739281479506</v>
      </c>
      <c r="Q30" s="53">
        <f t="shared" si="17"/>
        <v>-9.9850340789521125E-2</v>
      </c>
    </row>
    <row r="31" spans="1:17" ht="20.100000000000001" customHeight="1" x14ac:dyDescent="0.25">
      <c r="A31" s="8"/>
      <c r="B31" t="s">
        <v>6</v>
      </c>
      <c r="C31" s="31">
        <v>28335.61</v>
      </c>
      <c r="D31" s="141">
        <v>34770.79000000003</v>
      </c>
      <c r="E31" s="214">
        <f t="shared" si="9"/>
        <v>0.22429030289660318</v>
      </c>
      <c r="F31" s="215">
        <f t="shared" si="10"/>
        <v>0.2456037954777861</v>
      </c>
      <c r="G31" s="52">
        <f t="shared" si="11"/>
        <v>0.22710575138491917</v>
      </c>
      <c r="I31" s="31">
        <v>3824.0470000000005</v>
      </c>
      <c r="J31" s="141">
        <v>4219.396999999999</v>
      </c>
      <c r="K31" s="214">
        <f t="shared" si="12"/>
        <v>9.498302782946158E-2</v>
      </c>
      <c r="L31" s="215">
        <f t="shared" si="13"/>
        <v>9.3062165831233473E-2</v>
      </c>
      <c r="M31" s="52">
        <f t="shared" si="14"/>
        <v>0.10338523558941574</v>
      </c>
      <c r="O31" s="27">
        <f t="shared" si="15"/>
        <v>1.3495552063287151</v>
      </c>
      <c r="P31" s="143">
        <f t="shared" si="16"/>
        <v>1.2134889658819934</v>
      </c>
      <c r="Q31" s="52">
        <f t="shared" si="17"/>
        <v>-0.10082302658582729</v>
      </c>
    </row>
    <row r="32" spans="1:17" ht="20.100000000000001" customHeight="1" x14ac:dyDescent="0.25">
      <c r="A32" s="8"/>
      <c r="B32" t="s">
        <v>39</v>
      </c>
      <c r="C32" s="31">
        <v>1279.6999999999996</v>
      </c>
      <c r="D32" s="141">
        <v>1417.7400000000002</v>
      </c>
      <c r="E32" s="218">
        <f t="shared" si="9"/>
        <v>1.0129455501991416E-2</v>
      </c>
      <c r="F32" s="219">
        <f t="shared" si="10"/>
        <v>1.0014219550394922E-2</v>
      </c>
      <c r="G32" s="52">
        <f t="shared" si="11"/>
        <v>0.10786903180432968</v>
      </c>
      <c r="I32" s="31">
        <v>299.60699999999997</v>
      </c>
      <c r="J32" s="141">
        <v>316.37900000000002</v>
      </c>
      <c r="K32" s="218">
        <f t="shared" si="12"/>
        <v>7.4417443140477853E-3</v>
      </c>
      <c r="L32" s="219">
        <f t="shared" si="13"/>
        <v>6.9779911592864627E-3</v>
      </c>
      <c r="M32" s="52">
        <f t="shared" si="14"/>
        <v>5.5980000467278968E-2</v>
      </c>
      <c r="O32" s="27">
        <f t="shared" si="15"/>
        <v>2.3412284129092762</v>
      </c>
      <c r="P32" s="143">
        <f t="shared" si="16"/>
        <v>2.2315727848547686</v>
      </c>
      <c r="Q32" s="52">
        <f t="shared" si="17"/>
        <v>-4.6836791937889734E-2</v>
      </c>
    </row>
    <row r="33" spans="1:17" ht="20.100000000000001" customHeight="1" x14ac:dyDescent="0.25">
      <c r="A33" s="23" t="s">
        <v>129</v>
      </c>
      <c r="B33" s="15"/>
      <c r="C33" s="78">
        <f>SUM(C34:C36)</f>
        <v>47131.72</v>
      </c>
      <c r="D33" s="210">
        <f>SUM(D34:D36)</f>
        <v>53771.11</v>
      </c>
      <c r="E33" s="216">
        <f t="shared" si="9"/>
        <v>0.3730707669550043</v>
      </c>
      <c r="F33" s="217">
        <f t="shared" si="10"/>
        <v>0.3798127308310662</v>
      </c>
      <c r="G33" s="53">
        <f t="shared" si="11"/>
        <v>0.14086882464718026</v>
      </c>
      <c r="I33" s="78">
        <f>SUM(I34:I36)</f>
        <v>22822.414000000001</v>
      </c>
      <c r="J33" s="210">
        <f>SUM(J34:J36)</f>
        <v>26867.543000000001</v>
      </c>
      <c r="K33" s="216">
        <f t="shared" si="12"/>
        <v>0.56687116661942005</v>
      </c>
      <c r="L33" s="217">
        <f t="shared" si="13"/>
        <v>0.59258508790327069</v>
      </c>
      <c r="M33" s="53">
        <f t="shared" si="14"/>
        <v>0.17724369560555692</v>
      </c>
      <c r="O33" s="63">
        <f t="shared" si="15"/>
        <v>4.8422620689421052</v>
      </c>
      <c r="P33" s="237">
        <f t="shared" si="16"/>
        <v>4.9966502458290334</v>
      </c>
      <c r="Q33" s="53">
        <f t="shared" si="17"/>
        <v>3.1883482283448068E-2</v>
      </c>
    </row>
    <row r="34" spans="1:17" ht="20.100000000000001" customHeight="1" x14ac:dyDescent="0.25">
      <c r="A34" s="8"/>
      <c r="B34" s="3" t="s">
        <v>7</v>
      </c>
      <c r="C34" s="31">
        <v>44220.24</v>
      </c>
      <c r="D34" s="141">
        <v>50831.21</v>
      </c>
      <c r="E34" s="214">
        <f t="shared" si="9"/>
        <v>0.35002496942047434</v>
      </c>
      <c r="F34" s="215">
        <f t="shared" si="10"/>
        <v>0.35904672009834648</v>
      </c>
      <c r="G34" s="52">
        <f t="shared" si="11"/>
        <v>0.14950099773316475</v>
      </c>
      <c r="I34" s="31">
        <v>21660.717000000001</v>
      </c>
      <c r="J34" s="141">
        <v>25711.445</v>
      </c>
      <c r="K34" s="214">
        <f t="shared" si="12"/>
        <v>0.53801652689339108</v>
      </c>
      <c r="L34" s="215">
        <f t="shared" si="13"/>
        <v>0.56708642451768332</v>
      </c>
      <c r="M34" s="52">
        <f t="shared" si="14"/>
        <v>0.18700802932793034</v>
      </c>
      <c r="O34" s="27">
        <f t="shared" si="15"/>
        <v>4.8983716506287625</v>
      </c>
      <c r="P34" s="143">
        <f t="shared" si="16"/>
        <v>5.0582004638488831</v>
      </c>
      <c r="Q34" s="52">
        <f t="shared" si="17"/>
        <v>3.2628968281654333E-2</v>
      </c>
    </row>
    <row r="35" spans="1:17" ht="20.100000000000001" customHeight="1" x14ac:dyDescent="0.25">
      <c r="A35" s="8"/>
      <c r="B35" s="3" t="s">
        <v>8</v>
      </c>
      <c r="C35" s="31">
        <v>1849.3999999999999</v>
      </c>
      <c r="D35" s="141">
        <v>1895.29</v>
      </c>
      <c r="E35" s="214">
        <f t="shared" si="9"/>
        <v>1.4638911467830687E-2</v>
      </c>
      <c r="F35" s="215">
        <f t="shared" si="10"/>
        <v>1.3387398374644144E-2</v>
      </c>
      <c r="G35" s="52">
        <f t="shared" si="11"/>
        <v>2.4813453011787664E-2</v>
      </c>
      <c r="I35" s="31">
        <v>962.42700000000002</v>
      </c>
      <c r="J35" s="141">
        <v>950.35799999999983</v>
      </c>
      <c r="K35" s="214">
        <f t="shared" si="12"/>
        <v>2.3905101199024281E-2</v>
      </c>
      <c r="L35" s="215">
        <f t="shared" si="13"/>
        <v>2.0960903606614734E-2</v>
      </c>
      <c r="M35" s="52">
        <f t="shared" si="14"/>
        <v>-1.2540171877971198E-2</v>
      </c>
      <c r="O35" s="27">
        <f t="shared" si="15"/>
        <v>5.2039958905591011</v>
      </c>
      <c r="P35" s="143">
        <f t="shared" si="16"/>
        <v>5.0143144320921866</v>
      </c>
      <c r="Q35" s="52">
        <f t="shared" si="17"/>
        <v>-3.6449194514359164E-2</v>
      </c>
    </row>
    <row r="36" spans="1:17" ht="20.100000000000001" customHeight="1" x14ac:dyDescent="0.25">
      <c r="A36" s="32"/>
      <c r="B36" s="33" t="s">
        <v>9</v>
      </c>
      <c r="C36" s="211">
        <v>1062.08</v>
      </c>
      <c r="D36" s="212">
        <v>1044.6099999999997</v>
      </c>
      <c r="E36" s="218">
        <f t="shared" si="9"/>
        <v>8.406886066699263E-3</v>
      </c>
      <c r="F36" s="219">
        <f t="shared" si="10"/>
        <v>7.3786123580755524E-3</v>
      </c>
      <c r="G36" s="318">
        <f t="shared" si="11"/>
        <v>-1.6448855076830613E-2</v>
      </c>
      <c r="I36" s="211">
        <v>199.26999999999998</v>
      </c>
      <c r="J36" s="212">
        <v>205.74</v>
      </c>
      <c r="K36" s="218">
        <f t="shared" si="12"/>
        <v>4.9495385270047166E-3</v>
      </c>
      <c r="L36" s="219">
        <f t="shared" si="13"/>
        <v>4.5377597789726777E-3</v>
      </c>
      <c r="M36" s="318">
        <f t="shared" si="14"/>
        <v>3.2468510061725436E-2</v>
      </c>
      <c r="O36" s="27">
        <f t="shared" si="15"/>
        <v>1.8762240132570052</v>
      </c>
      <c r="P36" s="143">
        <f t="shared" si="16"/>
        <v>1.9695388709661987</v>
      </c>
      <c r="Q36" s="52">
        <f t="shared" si="17"/>
        <v>4.9735456453947058E-2</v>
      </c>
    </row>
    <row r="37" spans="1:17" ht="20.100000000000001" customHeight="1" x14ac:dyDescent="0.25">
      <c r="A37" s="8" t="s">
        <v>130</v>
      </c>
      <c r="B37" s="3"/>
      <c r="C37" s="19">
        <v>251.12</v>
      </c>
      <c r="D37" s="140">
        <v>262.64</v>
      </c>
      <c r="E37" s="214">
        <f t="shared" si="9"/>
        <v>1.9877384274908849E-3</v>
      </c>
      <c r="F37" s="215">
        <f t="shared" si="10"/>
        <v>1.8551600594719213E-3</v>
      </c>
      <c r="G37" s="52">
        <f t="shared" si="11"/>
        <v>4.5874482319209868E-2</v>
      </c>
      <c r="I37" s="19">
        <v>60.179000000000002</v>
      </c>
      <c r="J37" s="140">
        <v>64.656999999999996</v>
      </c>
      <c r="K37" s="214">
        <f t="shared" si="12"/>
        <v>1.4947472224450086E-3</v>
      </c>
      <c r="L37" s="215">
        <f t="shared" si="13"/>
        <v>1.426061699373172E-3</v>
      </c>
      <c r="M37" s="52">
        <f t="shared" si="14"/>
        <v>7.4411339503813526E-2</v>
      </c>
      <c r="O37" s="238">
        <f t="shared" ref="O37" si="18">(I37/C37)*10</f>
        <v>2.3964240203886589</v>
      </c>
      <c r="P37" s="239">
        <f t="shared" ref="P37" si="19">(J37/D37)*10</f>
        <v>2.4618108437404813</v>
      </c>
      <c r="Q37" s="54">
        <f t="shared" ref="Q37" si="20">(P37-O37)/O37</f>
        <v>2.7285164393076738E-2</v>
      </c>
    </row>
    <row r="38" spans="1:17" ht="20.100000000000001" customHeight="1" x14ac:dyDescent="0.25">
      <c r="A38" s="8" t="s">
        <v>10</v>
      </c>
      <c r="C38" s="19">
        <v>623.06999999999994</v>
      </c>
      <c r="D38" s="140">
        <v>746.1400000000001</v>
      </c>
      <c r="E38" s="214">
        <f t="shared" si="9"/>
        <v>4.9319057901272114E-3</v>
      </c>
      <c r="F38" s="215">
        <f t="shared" si="10"/>
        <v>5.270366763533276E-3</v>
      </c>
      <c r="G38" s="52">
        <f t="shared" si="11"/>
        <v>0.19752194777472865</v>
      </c>
      <c r="H38" s="52">
        <f t="shared" si="11"/>
        <v>-0.99999339010669563</v>
      </c>
      <c r="I38" s="19">
        <v>352.82500000000005</v>
      </c>
      <c r="J38" s="140">
        <v>326.62099999999992</v>
      </c>
      <c r="K38" s="214">
        <f t="shared" si="12"/>
        <v>8.7635917638903982E-3</v>
      </c>
      <c r="L38" s="215">
        <f t="shared" si="13"/>
        <v>7.2038866373473056E-3</v>
      </c>
      <c r="M38" s="52">
        <f t="shared" si="14"/>
        <v>-7.4269113583221483E-2</v>
      </c>
      <c r="O38" s="27">
        <f t="shared" si="15"/>
        <v>5.6626863755276302</v>
      </c>
      <c r="P38" s="143">
        <f t="shared" si="16"/>
        <v>4.3774760768756513</v>
      </c>
      <c r="Q38" s="52">
        <f t="shared" si="17"/>
        <v>-0.22696123596147902</v>
      </c>
    </row>
    <row r="39" spans="1:17" ht="20.100000000000001" customHeight="1" thickBot="1" x14ac:dyDescent="0.3">
      <c r="A39" s="8" t="s">
        <v>11</v>
      </c>
      <c r="B39" s="10"/>
      <c r="C39" s="21">
        <v>666.35</v>
      </c>
      <c r="D39" s="142">
        <v>860</v>
      </c>
      <c r="E39" s="220">
        <f t="shared" si="9"/>
        <v>5.2744882970633608E-3</v>
      </c>
      <c r="F39" s="221">
        <f t="shared" si="10"/>
        <v>6.0746179224255726E-3</v>
      </c>
      <c r="G39" s="55">
        <f t="shared" si="11"/>
        <v>0.29061304119456738</v>
      </c>
      <c r="I39" s="21">
        <v>192.48400000000001</v>
      </c>
      <c r="J39" s="142">
        <v>269.33299999999997</v>
      </c>
      <c r="K39" s="220">
        <f t="shared" si="12"/>
        <v>4.7809854661111859E-3</v>
      </c>
      <c r="L39" s="221">
        <f t="shared" si="13"/>
        <v>5.9403541097990085E-3</v>
      </c>
      <c r="M39" s="55">
        <f t="shared" si="14"/>
        <v>0.3992487687288292</v>
      </c>
      <c r="O39" s="240">
        <f t="shared" si="15"/>
        <v>2.8886321002476176</v>
      </c>
      <c r="P39" s="241">
        <f t="shared" si="16"/>
        <v>3.1317790697674415</v>
      </c>
      <c r="Q39" s="55">
        <f t="shared" si="17"/>
        <v>8.4173740747041106E-2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126334.53</v>
      </c>
      <c r="D40" s="226">
        <f>D28+D29+D30+D33+D37+D38+D39</f>
        <v>141572.69000000006</v>
      </c>
      <c r="E40" s="222">
        <f t="shared" si="9"/>
        <v>1</v>
      </c>
      <c r="F40" s="223">
        <f t="shared" si="10"/>
        <v>1</v>
      </c>
      <c r="G40" s="55">
        <f t="shared" si="11"/>
        <v>0.12061753821382057</v>
      </c>
      <c r="H40" s="1"/>
      <c r="I40" s="213">
        <f>I28+I29+I30+I33+I37+I38+I39</f>
        <v>40260.318999999996</v>
      </c>
      <c r="J40" s="226">
        <f>J28+J29+J30+J33+J37+J38+J39</f>
        <v>45339.553</v>
      </c>
      <c r="K40" s="222">
        <f>K28+K29+K30+K33+K37+K38+K39</f>
        <v>1.0000000000000002</v>
      </c>
      <c r="L40" s="223">
        <f>L28+L29+L30+L33+L37+L38+L39</f>
        <v>1</v>
      </c>
      <c r="M40" s="55">
        <f t="shared" si="14"/>
        <v>0.12615980514213027</v>
      </c>
      <c r="N40" s="1"/>
      <c r="O40" s="24">
        <f t="shared" si="15"/>
        <v>3.1868024521878535</v>
      </c>
      <c r="P40" s="242">
        <f t="shared" si="16"/>
        <v>3.2025635028902806</v>
      </c>
      <c r="Q40" s="55">
        <f t="shared" si="17"/>
        <v>4.9457256729567708E-3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7" t="s">
        <v>15</v>
      </c>
      <c r="B44" s="321"/>
      <c r="C44" s="367" t="s">
        <v>1</v>
      </c>
      <c r="D44" s="360"/>
      <c r="E44" s="359" t="s">
        <v>105</v>
      </c>
      <c r="F44" s="359"/>
      <c r="G44" s="130" t="s">
        <v>0</v>
      </c>
      <c r="I44" s="361">
        <v>1000</v>
      </c>
      <c r="J44" s="360"/>
      <c r="K44" s="359" t="s">
        <v>105</v>
      </c>
      <c r="L44" s="359"/>
      <c r="M44" s="130" t="s">
        <v>0</v>
      </c>
      <c r="O44" s="358" t="s">
        <v>22</v>
      </c>
      <c r="P44" s="359"/>
      <c r="Q44" s="130" t="s">
        <v>0</v>
      </c>
    </row>
    <row r="45" spans="1:17" ht="15" customHeight="1" x14ac:dyDescent="0.25">
      <c r="A45" s="366"/>
      <c r="B45" s="322"/>
      <c r="C45" s="368" t="str">
        <f>C5</f>
        <v>out</v>
      </c>
      <c r="D45" s="357"/>
      <c r="E45" s="362" t="str">
        <f>C25</f>
        <v>out</v>
      </c>
      <c r="F45" s="362"/>
      <c r="G45" s="131" t="str">
        <f>G25</f>
        <v>2024 /2023</v>
      </c>
      <c r="I45" s="356" t="str">
        <f>C5</f>
        <v>out</v>
      </c>
      <c r="J45" s="357"/>
      <c r="K45" s="369" t="str">
        <f>C25</f>
        <v>out</v>
      </c>
      <c r="L45" s="364"/>
      <c r="M45" s="131" t="str">
        <f>G45</f>
        <v>2024 /2023</v>
      </c>
      <c r="O45" s="356" t="str">
        <f>C5</f>
        <v>out</v>
      </c>
      <c r="P45" s="357"/>
      <c r="Q45" s="131" t="str">
        <f>Q25</f>
        <v>2024 /2023</v>
      </c>
    </row>
    <row r="46" spans="1:17" ht="15.75" customHeight="1" x14ac:dyDescent="0.25">
      <c r="A46" s="366"/>
      <c r="B46" s="322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75549.589999999967</v>
      </c>
      <c r="D47" s="210">
        <f>D48+D49</f>
        <v>104160.92000000004</v>
      </c>
      <c r="E47" s="216">
        <f t="shared" ref="E47:E59" si="21">C47/$C$60</f>
        <v>0.48565216304090486</v>
      </c>
      <c r="F47" s="217">
        <f t="shared" ref="F47:F59" si="22">D47/$D$60</f>
        <v>0.49959453867796921</v>
      </c>
      <c r="G47" s="53">
        <f t="shared" ref="G47:G60" si="23">(D47-C47)/C47</f>
        <v>0.37870926897154689</v>
      </c>
      <c r="H47"/>
      <c r="I47" s="78">
        <f>I48+I49</f>
        <v>25575.055</v>
      </c>
      <c r="J47" s="210">
        <f>J48+J49</f>
        <v>32888.596999999994</v>
      </c>
      <c r="K47" s="216">
        <f t="shared" ref="K47:K59" si="24">I47/$I$60</f>
        <v>0.53515154454761371</v>
      </c>
      <c r="L47" s="217">
        <f t="shared" ref="L47:L59" si="25">J47/$J$60</f>
        <v>0.50868232803812485</v>
      </c>
      <c r="M47" s="53">
        <f t="shared" ref="M47:M60" si="26">(J47-I47)/I47</f>
        <v>0.28596388160260044</v>
      </c>
      <c r="N47"/>
      <c r="O47" s="63">
        <f t="shared" ref="O47:O60" si="27">(I47/C47)*10</f>
        <v>3.3852010315343883</v>
      </c>
      <c r="P47" s="237">
        <f t="shared" ref="P47:P60" si="28">(J47/D47)*10</f>
        <v>3.1574795038292653</v>
      </c>
      <c r="Q47" s="53">
        <f t="shared" ref="Q47:Q60" si="29">(P47-O47)/O47</f>
        <v>-6.7269720641053077E-2</v>
      </c>
    </row>
    <row r="48" spans="1:17" ht="20.100000000000001" customHeight="1" x14ac:dyDescent="0.25">
      <c r="A48" s="8" t="s">
        <v>4</v>
      </c>
      <c r="C48" s="19">
        <v>36828.400000000001</v>
      </c>
      <c r="D48" s="140">
        <v>54063.60000000002</v>
      </c>
      <c r="E48" s="214">
        <f t="shared" si="21"/>
        <v>0.23674241145895922</v>
      </c>
      <c r="F48" s="215">
        <f t="shared" si="22"/>
        <v>0.25930914685920836</v>
      </c>
      <c r="G48" s="52">
        <f t="shared" si="23"/>
        <v>0.46798666246700965</v>
      </c>
      <c r="I48" s="19">
        <v>15151.204999999996</v>
      </c>
      <c r="J48" s="140">
        <v>19416.083999999992</v>
      </c>
      <c r="K48" s="214">
        <f t="shared" si="24"/>
        <v>0.31703512494919467</v>
      </c>
      <c r="L48" s="215">
        <f t="shared" si="25"/>
        <v>0.30030526417724007</v>
      </c>
      <c r="M48" s="52">
        <f t="shared" si="26"/>
        <v>0.2814877760547756</v>
      </c>
      <c r="O48" s="27">
        <f t="shared" si="27"/>
        <v>4.1140003366966784</v>
      </c>
      <c r="P48" s="143">
        <f t="shared" si="28"/>
        <v>3.5913413091248056</v>
      </c>
      <c r="Q48" s="52">
        <f t="shared" si="29"/>
        <v>-0.12704399241530931</v>
      </c>
    </row>
    <row r="49" spans="1:17" ht="20.100000000000001" customHeight="1" x14ac:dyDescent="0.25">
      <c r="A49" s="8" t="s">
        <v>5</v>
      </c>
      <c r="C49" s="19">
        <v>38721.189999999966</v>
      </c>
      <c r="D49" s="140">
        <v>50097.320000000014</v>
      </c>
      <c r="E49" s="214">
        <f t="shared" si="21"/>
        <v>0.24890975158194567</v>
      </c>
      <c r="F49" s="215">
        <f t="shared" si="22"/>
        <v>0.2402853918187608</v>
      </c>
      <c r="G49" s="52">
        <f t="shared" si="23"/>
        <v>0.29379598096029741</v>
      </c>
      <c r="I49" s="19">
        <v>10423.850000000006</v>
      </c>
      <c r="J49" s="140">
        <v>13472.512999999999</v>
      </c>
      <c r="K49" s="214">
        <f t="shared" si="24"/>
        <v>0.2181164195984191</v>
      </c>
      <c r="L49" s="215">
        <f t="shared" si="25"/>
        <v>0.20837706386088475</v>
      </c>
      <c r="M49" s="52">
        <f t="shared" si="26"/>
        <v>0.29246996071509007</v>
      </c>
      <c r="O49" s="27">
        <f t="shared" si="27"/>
        <v>2.6920272853184564</v>
      </c>
      <c r="P49" s="143">
        <f t="shared" si="28"/>
        <v>2.6892682083592483</v>
      </c>
      <c r="Q49" s="52">
        <f t="shared" si="29"/>
        <v>-1.024906758655563E-3</v>
      </c>
    </row>
    <row r="50" spans="1:17" ht="20.100000000000001" customHeight="1" x14ac:dyDescent="0.25">
      <c r="A50" s="23" t="s">
        <v>38</v>
      </c>
      <c r="B50" s="15"/>
      <c r="C50" s="78">
        <f>C51+C52</f>
        <v>62724.709999999977</v>
      </c>
      <c r="D50" s="210">
        <f>D51+D52</f>
        <v>76253.310000000027</v>
      </c>
      <c r="E50" s="216">
        <f t="shared" si="21"/>
        <v>0.40321054141542634</v>
      </c>
      <c r="F50" s="217">
        <f t="shared" si="22"/>
        <v>0.36573925453152845</v>
      </c>
      <c r="G50" s="53">
        <f t="shared" si="23"/>
        <v>0.21568214504299907</v>
      </c>
      <c r="I50" s="78">
        <f>I51+I52</f>
        <v>8001.726999999999</v>
      </c>
      <c r="J50" s="210">
        <f>J51+J52</f>
        <v>10048.365</v>
      </c>
      <c r="K50" s="216">
        <f t="shared" si="24"/>
        <v>0.16743410964701122</v>
      </c>
      <c r="L50" s="217">
        <f t="shared" si="25"/>
        <v>0.15541634996399553</v>
      </c>
      <c r="M50" s="53">
        <f t="shared" si="26"/>
        <v>0.25577453467232775</v>
      </c>
      <c r="O50" s="63">
        <f t="shared" si="27"/>
        <v>1.2756897560785858</v>
      </c>
      <c r="P50" s="237">
        <f t="shared" si="28"/>
        <v>1.3177611568599443</v>
      </c>
      <c r="Q50" s="53">
        <f t="shared" si="29"/>
        <v>3.2979335752200557E-2</v>
      </c>
    </row>
    <row r="51" spans="1:17" ht="20.100000000000001" customHeight="1" x14ac:dyDescent="0.25">
      <c r="A51" s="8"/>
      <c r="B51" t="s">
        <v>6</v>
      </c>
      <c r="C51" s="31">
        <v>61117.779999999977</v>
      </c>
      <c r="D51" s="141">
        <v>74644.450000000026</v>
      </c>
      <c r="E51" s="214">
        <f t="shared" si="21"/>
        <v>0.39288078277139765</v>
      </c>
      <c r="F51" s="215">
        <f t="shared" si="22"/>
        <v>0.35802256318992515</v>
      </c>
      <c r="G51" s="52">
        <f t="shared" si="23"/>
        <v>0.22132135689483576</v>
      </c>
      <c r="I51" s="31">
        <v>7641.6629999999986</v>
      </c>
      <c r="J51" s="141">
        <v>9518.1939999999995</v>
      </c>
      <c r="K51" s="214">
        <f t="shared" si="24"/>
        <v>0.15989986169579501</v>
      </c>
      <c r="L51" s="215">
        <f t="shared" si="25"/>
        <v>0.14721628540854184</v>
      </c>
      <c r="M51" s="52">
        <f t="shared" si="26"/>
        <v>0.24556578849394448</v>
      </c>
      <c r="O51" s="27">
        <f t="shared" si="27"/>
        <v>1.2503175017155401</v>
      </c>
      <c r="P51" s="143">
        <f t="shared" si="28"/>
        <v>1.2751375353425467</v>
      </c>
      <c r="Q51" s="52">
        <f t="shared" si="29"/>
        <v>1.9850984724241176E-2</v>
      </c>
    </row>
    <row r="52" spans="1:17" ht="20.100000000000001" customHeight="1" x14ac:dyDescent="0.25">
      <c r="A52" s="8"/>
      <c r="B52" t="s">
        <v>39</v>
      </c>
      <c r="C52" s="31">
        <v>1606.9299999999998</v>
      </c>
      <c r="D52" s="141">
        <v>1608.86</v>
      </c>
      <c r="E52" s="218">
        <f t="shared" si="21"/>
        <v>1.0329758644028665E-2</v>
      </c>
      <c r="F52" s="219">
        <f t="shared" si="22"/>
        <v>7.7166913416033302E-3</v>
      </c>
      <c r="G52" s="52">
        <f t="shared" si="23"/>
        <v>1.2010479610188769E-3</v>
      </c>
      <c r="I52" s="31">
        <v>360.06400000000002</v>
      </c>
      <c r="J52" s="141">
        <v>530.17100000000005</v>
      </c>
      <c r="K52" s="218">
        <f t="shared" si="24"/>
        <v>7.5342479512162143E-3</v>
      </c>
      <c r="L52" s="219">
        <f t="shared" si="25"/>
        <v>8.2000645554536969E-3</v>
      </c>
      <c r="M52" s="52">
        <f t="shared" si="26"/>
        <v>0.47243545591894781</v>
      </c>
      <c r="O52" s="27">
        <f t="shared" si="27"/>
        <v>2.2406949898253194</v>
      </c>
      <c r="P52" s="143">
        <f t="shared" si="28"/>
        <v>3.2953209104583374</v>
      </c>
      <c r="Q52" s="52">
        <f t="shared" si="29"/>
        <v>0.47066911178090987</v>
      </c>
    </row>
    <row r="53" spans="1:17" ht="20.100000000000001" customHeight="1" x14ac:dyDescent="0.25">
      <c r="A53" s="23" t="s">
        <v>129</v>
      </c>
      <c r="B53" s="15"/>
      <c r="C53" s="78">
        <f>SUM(C54:C56)</f>
        <v>14856.740000000002</v>
      </c>
      <c r="D53" s="210">
        <f>SUM(D54:D56)</f>
        <v>25092.650000000005</v>
      </c>
      <c r="E53" s="216">
        <f t="shared" si="21"/>
        <v>9.5502939416829885E-2</v>
      </c>
      <c r="F53" s="217">
        <f t="shared" si="22"/>
        <v>0.12035368832147164</v>
      </c>
      <c r="G53" s="53">
        <f t="shared" si="23"/>
        <v>0.68897416256863908</v>
      </c>
      <c r="I53" s="78">
        <f>SUM(I54:I56)</f>
        <v>12889.031999999999</v>
      </c>
      <c r="J53" s="210">
        <f>SUM(J54:J56)</f>
        <v>19942.865000000005</v>
      </c>
      <c r="K53" s="216">
        <f t="shared" si="24"/>
        <v>0.2696997282126517</v>
      </c>
      <c r="L53" s="217">
        <f t="shared" si="25"/>
        <v>0.3084528961800968</v>
      </c>
      <c r="M53" s="53">
        <f t="shared" si="26"/>
        <v>0.54727406992239658</v>
      </c>
      <c r="O53" s="63">
        <f t="shared" si="27"/>
        <v>8.6755452407459508</v>
      </c>
      <c r="P53" s="237">
        <f t="shared" si="28"/>
        <v>7.9476918539891175</v>
      </c>
      <c r="Q53" s="53">
        <f t="shared" si="29"/>
        <v>-8.3897134596032624E-2</v>
      </c>
    </row>
    <row r="54" spans="1:17" ht="20.100000000000001" customHeight="1" x14ac:dyDescent="0.25">
      <c r="A54" s="8"/>
      <c r="B54" s="3" t="s">
        <v>7</v>
      </c>
      <c r="C54" s="31">
        <v>13371.02</v>
      </c>
      <c r="D54" s="141">
        <v>23637.630000000005</v>
      </c>
      <c r="E54" s="214">
        <f t="shared" si="21"/>
        <v>8.5952349775335682E-2</v>
      </c>
      <c r="F54" s="215">
        <f t="shared" si="22"/>
        <v>0.11337487087566549</v>
      </c>
      <c r="G54" s="52">
        <f t="shared" si="23"/>
        <v>0.76782549124898503</v>
      </c>
      <c r="I54" s="31">
        <v>11786.475999999999</v>
      </c>
      <c r="J54" s="141">
        <v>18656.226000000006</v>
      </c>
      <c r="K54" s="214">
        <f t="shared" si="24"/>
        <v>0.24662902332657269</v>
      </c>
      <c r="L54" s="215">
        <f t="shared" si="25"/>
        <v>0.28855266991429884</v>
      </c>
      <c r="M54" s="52">
        <f t="shared" si="26"/>
        <v>0.58285020900225037</v>
      </c>
      <c r="O54" s="27">
        <f t="shared" si="27"/>
        <v>8.8149415676590106</v>
      </c>
      <c r="P54" s="143">
        <f t="shared" si="28"/>
        <v>7.8925958313079629</v>
      </c>
      <c r="Q54" s="52">
        <f t="shared" si="29"/>
        <v>-0.10463435625427471</v>
      </c>
    </row>
    <row r="55" spans="1:17" ht="20.100000000000001" customHeight="1" x14ac:dyDescent="0.25">
      <c r="A55" s="8"/>
      <c r="B55" s="3" t="s">
        <v>8</v>
      </c>
      <c r="C55" s="31">
        <v>1268.6799999999998</v>
      </c>
      <c r="D55" s="141">
        <v>1156.8800000000003</v>
      </c>
      <c r="E55" s="214">
        <f t="shared" si="21"/>
        <v>8.1554007931311789E-3</v>
      </c>
      <c r="F55" s="215">
        <f t="shared" si="22"/>
        <v>5.5488270447857889E-3</v>
      </c>
      <c r="G55" s="52">
        <f t="shared" si="23"/>
        <v>-8.8123088564491844E-2</v>
      </c>
      <c r="I55" s="31">
        <v>903.15900000000022</v>
      </c>
      <c r="J55" s="141">
        <v>1070.8400000000001</v>
      </c>
      <c r="K55" s="214">
        <f t="shared" si="24"/>
        <v>1.8898373193022591E-2</v>
      </c>
      <c r="L55" s="215">
        <f t="shared" si="25"/>
        <v>1.6562499888832162E-2</v>
      </c>
      <c r="M55" s="52">
        <f t="shared" si="26"/>
        <v>0.18566055367880949</v>
      </c>
      <c r="O55" s="27">
        <f t="shared" si="27"/>
        <v>7.1188873474792729</v>
      </c>
      <c r="P55" s="143">
        <f t="shared" si="28"/>
        <v>9.2562754996196652</v>
      </c>
      <c r="Q55" s="52">
        <f t="shared" si="29"/>
        <v>0.30024188441431371</v>
      </c>
    </row>
    <row r="56" spans="1:17" ht="20.100000000000001" customHeight="1" x14ac:dyDescent="0.25">
      <c r="A56" s="32"/>
      <c r="B56" s="33" t="s">
        <v>9</v>
      </c>
      <c r="C56" s="211">
        <v>217.04000000000002</v>
      </c>
      <c r="D56" s="212">
        <v>298.14</v>
      </c>
      <c r="E56" s="218">
        <f t="shared" si="21"/>
        <v>1.3951888483630162E-3</v>
      </c>
      <c r="F56" s="219">
        <f t="shared" si="22"/>
        <v>1.4299904010203603E-3</v>
      </c>
      <c r="G56" s="52">
        <f t="shared" si="23"/>
        <v>0.37366384076667875</v>
      </c>
      <c r="I56" s="211">
        <v>199.39699999999999</v>
      </c>
      <c r="J56" s="212">
        <v>215.79900000000001</v>
      </c>
      <c r="K56" s="218">
        <f t="shared" si="24"/>
        <v>4.1723316930563992E-3</v>
      </c>
      <c r="L56" s="219">
        <f t="shared" si="25"/>
        <v>3.3377263769658323E-3</v>
      </c>
      <c r="M56" s="52">
        <f t="shared" si="26"/>
        <v>8.2258007893799889E-2</v>
      </c>
      <c r="O56" s="27">
        <f t="shared" si="27"/>
        <v>9.187108367121267</v>
      </c>
      <c r="P56" s="143">
        <f t="shared" si="28"/>
        <v>7.238176695512176</v>
      </c>
      <c r="Q56" s="52">
        <f t="shared" si="29"/>
        <v>-0.21213766004806348</v>
      </c>
    </row>
    <row r="57" spans="1:17" ht="20.100000000000001" customHeight="1" x14ac:dyDescent="0.25">
      <c r="A57" s="8" t="s">
        <v>130</v>
      </c>
      <c r="B57" s="3"/>
      <c r="C57" s="19">
        <v>68.47</v>
      </c>
      <c r="D57" s="140">
        <v>125.00999999999998</v>
      </c>
      <c r="E57" s="214">
        <f t="shared" si="21"/>
        <v>4.4014274072712734E-4</v>
      </c>
      <c r="F57" s="215">
        <f t="shared" si="22"/>
        <v>5.995944859178749E-4</v>
      </c>
      <c r="G57" s="54">
        <f t="shared" si="23"/>
        <v>0.82576310793048024</v>
      </c>
      <c r="I57" s="19">
        <v>72.034999999999997</v>
      </c>
      <c r="J57" s="140">
        <v>284.10100000000006</v>
      </c>
      <c r="K57" s="214">
        <f t="shared" si="24"/>
        <v>1.5073141196172346E-3</v>
      </c>
      <c r="L57" s="215">
        <f t="shared" si="25"/>
        <v>4.3941417774056874E-3</v>
      </c>
      <c r="M57" s="54">
        <f t="shared" si="26"/>
        <v>2.9439300340112453</v>
      </c>
      <c r="O57" s="238">
        <f t="shared" si="27"/>
        <v>10.520665985102964</v>
      </c>
      <c r="P57" s="239">
        <f t="shared" si="28"/>
        <v>22.726261899048087</v>
      </c>
      <c r="Q57" s="54">
        <f t="shared" si="29"/>
        <v>1.1601543030857537</v>
      </c>
    </row>
    <row r="58" spans="1:17" ht="20.100000000000001" customHeight="1" x14ac:dyDescent="0.25">
      <c r="A58" s="8" t="s">
        <v>10</v>
      </c>
      <c r="C58" s="19">
        <v>1663.3899999999999</v>
      </c>
      <c r="D58" s="140">
        <v>1531.6999999999998</v>
      </c>
      <c r="E58" s="214">
        <f t="shared" si="21"/>
        <v>1.0692698021003305E-2</v>
      </c>
      <c r="F58" s="215">
        <f t="shared" si="22"/>
        <v>7.3466032643821214E-3</v>
      </c>
      <c r="G58" s="52">
        <f t="shared" si="23"/>
        <v>-7.9169647527038201E-2</v>
      </c>
      <c r="I58" s="19">
        <v>1056.1279999999997</v>
      </c>
      <c r="J58" s="140">
        <v>1120.9750000000001</v>
      </c>
      <c r="K58" s="214">
        <f t="shared" si="24"/>
        <v>2.2099210752038734E-2</v>
      </c>
      <c r="L58" s="215">
        <f t="shared" si="25"/>
        <v>1.7337929394572144E-2</v>
      </c>
      <c r="M58" s="52">
        <f t="shared" si="26"/>
        <v>6.1400701430130107E-2</v>
      </c>
      <c r="O58" s="27">
        <f t="shared" si="27"/>
        <v>6.3492506267321538</v>
      </c>
      <c r="P58" s="143">
        <f t="shared" si="28"/>
        <v>7.3185023176862334</v>
      </c>
      <c r="Q58" s="52">
        <f t="shared" si="29"/>
        <v>0.15265607674601062</v>
      </c>
    </row>
    <row r="59" spans="1:17" ht="20.100000000000001" customHeight="1" thickBot="1" x14ac:dyDescent="0.3">
      <c r="A59" s="8" t="s">
        <v>11</v>
      </c>
      <c r="B59" s="10"/>
      <c r="C59" s="21">
        <v>700.2700000000001</v>
      </c>
      <c r="D59" s="142">
        <v>1327.32</v>
      </c>
      <c r="E59" s="220">
        <f t="shared" si="21"/>
        <v>4.5015153651085946E-3</v>
      </c>
      <c r="F59" s="221">
        <f t="shared" si="22"/>
        <v>6.3663207187306123E-3</v>
      </c>
      <c r="G59" s="55">
        <f t="shared" si="23"/>
        <v>0.8954403301583671</v>
      </c>
      <c r="I59" s="21">
        <v>196.327</v>
      </c>
      <c r="J59" s="142">
        <v>369.58799999999985</v>
      </c>
      <c r="K59" s="220">
        <f t="shared" si="24"/>
        <v>4.1080927210674365E-3</v>
      </c>
      <c r="L59" s="221">
        <f t="shared" si="25"/>
        <v>5.7163546458048808E-3</v>
      </c>
      <c r="M59" s="55">
        <f t="shared" si="26"/>
        <v>0.88251233910771243</v>
      </c>
      <c r="O59" s="240">
        <f t="shared" si="27"/>
        <v>2.8035900438402326</v>
      </c>
      <c r="P59" s="241">
        <f t="shared" si="28"/>
        <v>2.7844679504565581</v>
      </c>
      <c r="Q59" s="55">
        <f t="shared" si="29"/>
        <v>-6.820574008560054E-3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155563.16999999993</v>
      </c>
      <c r="D60" s="226">
        <f>D48+D49+D50+D53+D57+D58+D59</f>
        <v>208490.91000000009</v>
      </c>
      <c r="E60" s="222">
        <f>E48+E49+E50+E53+E57+E58+E59</f>
        <v>1</v>
      </c>
      <c r="F60" s="223">
        <f>F48+F49+F50+F53+F57+F58+F59</f>
        <v>0.99999999999999978</v>
      </c>
      <c r="G60" s="55">
        <f t="shared" si="23"/>
        <v>0.34023310273247959</v>
      </c>
      <c r="H60" s="1"/>
      <c r="I60" s="213">
        <f>I48+I49+I50+I53+I57+I58+I59</f>
        <v>47790.303999999996</v>
      </c>
      <c r="J60" s="226">
        <f>J48+J49+J50+J53+J57+J58+J59</f>
        <v>64654.491000000002</v>
      </c>
      <c r="K60" s="222">
        <f>K48+K49+K50+K53+K57+K58+K59</f>
        <v>1.0000000000000002</v>
      </c>
      <c r="L60" s="223">
        <f>L48+L49+L50+L53+L57+L58+L59</f>
        <v>1</v>
      </c>
      <c r="M60" s="55">
        <f t="shared" si="26"/>
        <v>0.35287883918880297</v>
      </c>
      <c r="N60" s="1"/>
      <c r="O60" s="24">
        <f t="shared" si="27"/>
        <v>3.0720834500865477</v>
      </c>
      <c r="P60" s="242">
        <f t="shared" si="28"/>
        <v>3.1010700178727202</v>
      </c>
      <c r="Q60" s="55">
        <f t="shared" si="29"/>
        <v>9.4354753889761226E-3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H38 G28:G40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.7109375" customWidth="1"/>
    <col min="6" max="6" width="10.5703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59"/>
      <c r="M4" s="370" t="s">
        <v>104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209</v>
      </c>
      <c r="F5" s="357"/>
      <c r="G5" s="362" t="str">
        <f>E5</f>
        <v>jan-out</v>
      </c>
      <c r="H5" s="362"/>
      <c r="I5" s="131" t="s">
        <v>147</v>
      </c>
      <c r="K5" s="356" t="str">
        <f>E5</f>
        <v>jan-out</v>
      </c>
      <c r="L5" s="362"/>
      <c r="M5" s="363" t="str">
        <f>E5</f>
        <v>jan-out</v>
      </c>
      <c r="N5" s="364"/>
      <c r="O5" s="131" t="str">
        <f>I5</f>
        <v>2024 /2023</v>
      </c>
      <c r="Q5" s="356" t="str">
        <f>E5</f>
        <v>jan-out</v>
      </c>
      <c r="R5" s="357"/>
      <c r="S5" s="131" t="str">
        <f>O5</f>
        <v>2024 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1175740.5799999996</v>
      </c>
      <c r="F7" s="145">
        <v>1321496.8600000038</v>
      </c>
      <c r="G7" s="243">
        <f>E7/E15</f>
        <v>0.43674168133042707</v>
      </c>
      <c r="H7" s="244">
        <f>F7/F15</f>
        <v>0.44946073749441318</v>
      </c>
      <c r="I7" s="164">
        <f t="shared" ref="I7:I11" si="0">(F7-E7)/E7</f>
        <v>0.12396976210517822</v>
      </c>
      <c r="J7" s="1"/>
      <c r="K7" s="17">
        <v>329664.95200000051</v>
      </c>
      <c r="L7" s="145">
        <v>346899.1119999995</v>
      </c>
      <c r="M7" s="243">
        <f>K7/K15</f>
        <v>0.42877218994603722</v>
      </c>
      <c r="N7" s="244">
        <f>L7/L15</f>
        <v>0.42980858716117737</v>
      </c>
      <c r="O7" s="164">
        <f t="shared" ref="O7:O18" si="1">(L7-K7)/K7</f>
        <v>5.2277804769488991E-2</v>
      </c>
      <c r="P7" s="1"/>
      <c r="Q7" s="187">
        <f t="shared" ref="Q7:Q18" si="2">(K7/E7)*10</f>
        <v>2.803891926567684</v>
      </c>
      <c r="R7" s="188">
        <f t="shared" ref="R7:R18" si="3">(L7/F7)*10</f>
        <v>2.6250468124456878</v>
      </c>
      <c r="S7" s="55">
        <f>(R7-Q7)/Q7</f>
        <v>-6.3784596127756291E-2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897711.85999999964</v>
      </c>
      <c r="F8" s="181">
        <v>924457.97000000381</v>
      </c>
      <c r="G8" s="245">
        <f>E8/E7</f>
        <v>0.76352885599984988</v>
      </c>
      <c r="H8" s="246">
        <f>F8/F7</f>
        <v>0.69955366371434369</v>
      </c>
      <c r="I8" s="206">
        <f t="shared" si="0"/>
        <v>2.9793646705307188E-2</v>
      </c>
      <c r="K8" s="180">
        <v>298678.62900000048</v>
      </c>
      <c r="L8" s="181">
        <v>309946.34499999951</v>
      </c>
      <c r="M8" s="250">
        <f>K8/K7</f>
        <v>0.90600662032159252</v>
      </c>
      <c r="N8" s="246">
        <f>L8/L7</f>
        <v>0.89347690518158474</v>
      </c>
      <c r="O8" s="207">
        <f t="shared" si="1"/>
        <v>3.7725216691010748E-2</v>
      </c>
      <c r="Q8" s="189">
        <f t="shared" si="2"/>
        <v>3.3271102043811762</v>
      </c>
      <c r="R8" s="190">
        <f t="shared" si="3"/>
        <v>3.3527359280595332</v>
      </c>
      <c r="S8" s="182">
        <f t="shared" ref="S8:S18" si="4">(R8-Q8)/Q8</f>
        <v>7.702096445321464E-3</v>
      </c>
    </row>
    <row r="9" spans="1:19" ht="24" customHeight="1" x14ac:dyDescent="0.25">
      <c r="A9" s="8"/>
      <c r="B9" t="s">
        <v>37</v>
      </c>
      <c r="E9" s="19">
        <v>147498.0999999998</v>
      </c>
      <c r="F9" s="140">
        <v>143225.37999999992</v>
      </c>
      <c r="G9" s="247">
        <f>E9/E7</f>
        <v>0.12545122836535919</v>
      </c>
      <c r="H9" s="215">
        <f>F9/F7</f>
        <v>0.10838117314936299</v>
      </c>
      <c r="I9" s="182">
        <f t="shared" ref="I9:I10" si="5">(F9-E9)/E9</f>
        <v>-2.8967966367023645E-2</v>
      </c>
      <c r="K9" s="19">
        <v>21468.449000000026</v>
      </c>
      <c r="L9" s="140">
        <v>20790.587999999974</v>
      </c>
      <c r="M9" s="247">
        <f>K9/K7</f>
        <v>6.512202425449215E-2</v>
      </c>
      <c r="N9" s="215">
        <f>L9/L7</f>
        <v>5.9932664226595093E-2</v>
      </c>
      <c r="O9" s="182">
        <f t="shared" si="1"/>
        <v>-3.1574754189277993E-2</v>
      </c>
      <c r="Q9" s="189">
        <f t="shared" si="2"/>
        <v>1.4555068166979814</v>
      </c>
      <c r="R9" s="190">
        <f t="shared" si="3"/>
        <v>1.4515994302127169</v>
      </c>
      <c r="S9" s="182">
        <f t="shared" si="4"/>
        <v>-2.6845538890219768E-3</v>
      </c>
    </row>
    <row r="10" spans="1:19" ht="24" customHeight="1" thickBot="1" x14ac:dyDescent="0.3">
      <c r="A10" s="8"/>
      <c r="B10" t="s">
        <v>36</v>
      </c>
      <c r="E10" s="19">
        <v>130530.62</v>
      </c>
      <c r="F10" s="140">
        <v>253813.51000000004</v>
      </c>
      <c r="G10" s="247">
        <f>E10/E7</f>
        <v>0.11101991563479083</v>
      </c>
      <c r="H10" s="215">
        <f>F10/F7</f>
        <v>0.19206516313629327</v>
      </c>
      <c r="I10" s="186">
        <f t="shared" si="5"/>
        <v>0.94447486727635288</v>
      </c>
      <c r="K10" s="19">
        <v>9517.8739999999943</v>
      </c>
      <c r="L10" s="140">
        <v>16162.179000000004</v>
      </c>
      <c r="M10" s="247">
        <f>K10/K7</f>
        <v>2.8871355423915307E-2</v>
      </c>
      <c r="N10" s="215">
        <f>L10/L7</f>
        <v>4.6590430591820102E-2</v>
      </c>
      <c r="O10" s="209">
        <f t="shared" si="1"/>
        <v>0.69808709381948253</v>
      </c>
      <c r="Q10" s="189">
        <f t="shared" si="2"/>
        <v>0.72916791477739051</v>
      </c>
      <c r="R10" s="190">
        <f t="shared" si="3"/>
        <v>0.6367737871794138</v>
      </c>
      <c r="S10" s="182">
        <f t="shared" si="4"/>
        <v>-0.1267117295282856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1516332.63</v>
      </c>
      <c r="F11" s="145">
        <v>1618686.2299999988</v>
      </c>
      <c r="G11" s="243">
        <f>E11/E15</f>
        <v>0.56325831866957299</v>
      </c>
      <c r="H11" s="244">
        <f>F11/F15</f>
        <v>0.55053926250558682</v>
      </c>
      <c r="I11" s="164">
        <f t="shared" si="0"/>
        <v>6.7500756743590573E-2</v>
      </c>
      <c r="J11" s="1"/>
      <c r="K11" s="17">
        <v>439193.10299999896</v>
      </c>
      <c r="L11" s="145">
        <v>460202.28700000001</v>
      </c>
      <c r="M11" s="243">
        <f>K11/K15</f>
        <v>0.57122781005396273</v>
      </c>
      <c r="N11" s="244">
        <f>L11/L15</f>
        <v>0.57019141283882258</v>
      </c>
      <c r="O11" s="164">
        <f t="shared" si="1"/>
        <v>4.7835869590149523E-2</v>
      </c>
      <c r="Q11" s="191">
        <f t="shared" si="2"/>
        <v>2.8964166193534924</v>
      </c>
      <c r="R11" s="192">
        <f t="shared" si="3"/>
        <v>2.8430604923351965</v>
      </c>
      <c r="S11" s="57">
        <f t="shared" si="4"/>
        <v>-1.8421426897559174E-2</v>
      </c>
    </row>
    <row r="12" spans="1:19" s="3" customFormat="1" ht="24" customHeight="1" x14ac:dyDescent="0.25">
      <c r="A12" s="46"/>
      <c r="B12" s="3" t="s">
        <v>33</v>
      </c>
      <c r="E12" s="31">
        <v>1126806.0900000001</v>
      </c>
      <c r="F12" s="141">
        <v>1225962.7499999988</v>
      </c>
      <c r="G12" s="247">
        <f>E12/E11</f>
        <v>0.74311273641852593</v>
      </c>
      <c r="H12" s="215">
        <f>F12/F11</f>
        <v>0.75738134252244782</v>
      </c>
      <c r="I12" s="206">
        <f t="shared" ref="I12:I18" si="6">(F12-E12)/E12</f>
        <v>8.7997980202608544E-2</v>
      </c>
      <c r="K12" s="31">
        <v>397911.41999999894</v>
      </c>
      <c r="L12" s="141">
        <v>420844.25100000005</v>
      </c>
      <c r="M12" s="247">
        <f>K12/K11</f>
        <v>0.90600562094892434</v>
      </c>
      <c r="N12" s="215">
        <f>L12/L11</f>
        <v>0.91447666143388817</v>
      </c>
      <c r="O12" s="206">
        <f t="shared" si="1"/>
        <v>5.763300535581807E-2</v>
      </c>
      <c r="Q12" s="189">
        <f t="shared" si="2"/>
        <v>3.5313211699095355</v>
      </c>
      <c r="R12" s="190">
        <f t="shared" si="3"/>
        <v>3.4327654000906671</v>
      </c>
      <c r="S12" s="182">
        <f t="shared" si="4"/>
        <v>-2.7909036045394069E-2</v>
      </c>
    </row>
    <row r="13" spans="1:19" ht="24" customHeight="1" x14ac:dyDescent="0.25">
      <c r="A13" s="8"/>
      <c r="B13" s="3" t="s">
        <v>37</v>
      </c>
      <c r="D13" s="3"/>
      <c r="E13" s="19">
        <v>120254.46999999996</v>
      </c>
      <c r="F13" s="140">
        <v>123993.33999999992</v>
      </c>
      <c r="G13" s="247">
        <f>E13/E11</f>
        <v>7.9306128233882278E-2</v>
      </c>
      <c r="H13" s="215">
        <f>F13/F11</f>
        <v>7.6601219990609301E-2</v>
      </c>
      <c r="I13" s="182">
        <f t="shared" ref="I13:I14" si="7">(F13-E13)/E13</f>
        <v>3.1091318268667831E-2</v>
      </c>
      <c r="K13" s="19">
        <v>15401.585000000017</v>
      </c>
      <c r="L13" s="140">
        <v>15802.431999999979</v>
      </c>
      <c r="M13" s="247">
        <f>K13/K11</f>
        <v>3.5067911801884677E-2</v>
      </c>
      <c r="N13" s="215">
        <f>L13/L11</f>
        <v>3.433801275307434E-2</v>
      </c>
      <c r="O13" s="182">
        <f t="shared" si="1"/>
        <v>2.6026347288279818E-2</v>
      </c>
      <c r="Q13" s="189">
        <f t="shared" si="2"/>
        <v>1.2807494806637976</v>
      </c>
      <c r="R13" s="190">
        <f t="shared" si="3"/>
        <v>1.2744581281543015</v>
      </c>
      <c r="S13" s="182">
        <f t="shared" si="4"/>
        <v>-4.9122428737861752E-3</v>
      </c>
    </row>
    <row r="14" spans="1:19" ht="24" customHeight="1" thickBot="1" x14ac:dyDescent="0.3">
      <c r="A14" s="8"/>
      <c r="B14" t="s">
        <v>36</v>
      </c>
      <c r="E14" s="19">
        <v>269272.06999999995</v>
      </c>
      <c r="F14" s="140">
        <v>268730.14000000013</v>
      </c>
      <c r="G14" s="247">
        <f>E14/E11</f>
        <v>0.17758113534759187</v>
      </c>
      <c r="H14" s="215">
        <f>F14/F11</f>
        <v>0.16601743748694292</v>
      </c>
      <c r="I14" s="186">
        <f t="shared" si="7"/>
        <v>-2.0125741225215763E-3</v>
      </c>
      <c r="K14" s="19">
        <v>25880.097999999994</v>
      </c>
      <c r="L14" s="140">
        <v>23555.603999999985</v>
      </c>
      <c r="M14" s="247">
        <f>K14/K11</f>
        <v>5.892646724919097E-2</v>
      </c>
      <c r="N14" s="215">
        <f>L14/L11</f>
        <v>5.1185325813037481E-2</v>
      </c>
      <c r="O14" s="209">
        <f t="shared" si="1"/>
        <v>-8.9817820628036657E-2</v>
      </c>
      <c r="Q14" s="189">
        <f t="shared" si="2"/>
        <v>0.961113345323932</v>
      </c>
      <c r="R14" s="190">
        <f t="shared" si="3"/>
        <v>0.87655236587901808</v>
      </c>
      <c r="S14" s="182">
        <f t="shared" si="4"/>
        <v>-8.79823174408359E-2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2692073.2099999995</v>
      </c>
      <c r="F15" s="145">
        <v>2940183.0900000026</v>
      </c>
      <c r="G15" s="243">
        <f>G7+G11</f>
        <v>1</v>
      </c>
      <c r="H15" s="244">
        <f>H7+H11</f>
        <v>1</v>
      </c>
      <c r="I15" s="164">
        <f t="shared" si="6"/>
        <v>9.2163125088267267E-2</v>
      </c>
      <c r="J15" s="1"/>
      <c r="K15" s="17">
        <v>768858.05499999947</v>
      </c>
      <c r="L15" s="145">
        <v>807101.39899999951</v>
      </c>
      <c r="M15" s="243">
        <f>M7+M11</f>
        <v>1</v>
      </c>
      <c r="N15" s="244">
        <f>N7+N11</f>
        <v>1</v>
      </c>
      <c r="O15" s="164">
        <f t="shared" si="1"/>
        <v>4.9740447864593244E-2</v>
      </c>
      <c r="Q15" s="191">
        <f t="shared" si="2"/>
        <v>2.8560072294616372</v>
      </c>
      <c r="R15" s="192">
        <f t="shared" si="3"/>
        <v>2.7450719029881872</v>
      </c>
      <c r="S15" s="57">
        <f t="shared" si="4"/>
        <v>-3.8842803102554321E-2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2024517.9499999997</v>
      </c>
      <c r="F16" s="181">
        <f t="shared" ref="F16:F17" si="8">F8+F12</f>
        <v>2150420.7200000025</v>
      </c>
      <c r="G16" s="245">
        <f>E16/E15</f>
        <v>0.75202930681071634</v>
      </c>
      <c r="H16" s="246">
        <f>F16/F15</f>
        <v>0.73139007135776724</v>
      </c>
      <c r="I16" s="207">
        <f t="shared" si="6"/>
        <v>6.2189011463199342E-2</v>
      </c>
      <c r="J16" s="3"/>
      <c r="K16" s="180">
        <f t="shared" ref="K16:L18" si="9">K8+K12</f>
        <v>696590.04899999942</v>
      </c>
      <c r="L16" s="181">
        <f t="shared" si="9"/>
        <v>730790.59599999955</v>
      </c>
      <c r="M16" s="250">
        <f>K16/K15</f>
        <v>0.90600604945213181</v>
      </c>
      <c r="N16" s="246">
        <f>L16/L15</f>
        <v>0.90545078586835659</v>
      </c>
      <c r="O16" s="207">
        <f t="shared" si="1"/>
        <v>4.9097093834597927E-2</v>
      </c>
      <c r="P16" s="3"/>
      <c r="Q16" s="189">
        <f t="shared" si="2"/>
        <v>3.4407699324177372</v>
      </c>
      <c r="R16" s="190">
        <f t="shared" si="3"/>
        <v>3.3983610239767348</v>
      </c>
      <c r="S16" s="182">
        <f t="shared" si="4"/>
        <v>-1.2325412414657674E-2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267752.56999999977</v>
      </c>
      <c r="F17" s="140">
        <f t="shared" si="8"/>
        <v>267218.71999999986</v>
      </c>
      <c r="G17" s="248">
        <f>E17/E15</f>
        <v>9.9459616850464408E-2</v>
      </c>
      <c r="H17" s="215">
        <f>F17/F15</f>
        <v>9.0885061174880655E-2</v>
      </c>
      <c r="I17" s="182">
        <f t="shared" si="6"/>
        <v>-1.9938183973357156E-3</v>
      </c>
      <c r="K17" s="19">
        <f t="shared" si="9"/>
        <v>36870.034000000043</v>
      </c>
      <c r="L17" s="140">
        <f t="shared" si="9"/>
        <v>36593.019999999953</v>
      </c>
      <c r="M17" s="247">
        <f>K17/K15</f>
        <v>4.7954279415073658E-2</v>
      </c>
      <c r="N17" s="215">
        <f>L17/L15</f>
        <v>4.5338813741791044E-2</v>
      </c>
      <c r="O17" s="182">
        <f t="shared" si="1"/>
        <v>-7.5132558868833653E-3</v>
      </c>
      <c r="Q17" s="189">
        <f t="shared" si="2"/>
        <v>1.3770188648422712</v>
      </c>
      <c r="R17" s="190">
        <f t="shared" si="3"/>
        <v>1.3694033112650181</v>
      </c>
      <c r="S17" s="182">
        <f t="shared" si="4"/>
        <v>-5.5304642308770325E-3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399802.68999999994</v>
      </c>
      <c r="F18" s="142">
        <f>F10+F14</f>
        <v>522543.65000000014</v>
      </c>
      <c r="G18" s="249">
        <f>E18/E15</f>
        <v>0.14851107633881919</v>
      </c>
      <c r="H18" s="221">
        <f>F18/F15</f>
        <v>0.17772486746735205</v>
      </c>
      <c r="I18" s="208">
        <f t="shared" si="6"/>
        <v>0.30700383731785352</v>
      </c>
      <c r="K18" s="21">
        <f t="shared" si="9"/>
        <v>35397.971999999987</v>
      </c>
      <c r="L18" s="142">
        <f t="shared" si="9"/>
        <v>39717.782999999989</v>
      </c>
      <c r="M18" s="249">
        <f>K18/K15</f>
        <v>4.6039671132794481E-2</v>
      </c>
      <c r="N18" s="221">
        <f>L18/L15</f>
        <v>4.9210400389852395E-2</v>
      </c>
      <c r="O18" s="208">
        <f t="shared" si="1"/>
        <v>0.12203555051119887</v>
      </c>
      <c r="Q18" s="193">
        <f t="shared" si="2"/>
        <v>0.88538603879828803</v>
      </c>
      <c r="R18" s="194">
        <f t="shared" si="3"/>
        <v>0.76008545888941481</v>
      </c>
      <c r="S18" s="186">
        <f t="shared" si="4"/>
        <v>-0.14152084448828731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213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59"/>
      <c r="M4" s="370" t="s">
        <v>13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67</v>
      </c>
      <c r="F5" s="357"/>
      <c r="G5" s="362" t="str">
        <f>E5</f>
        <v>out</v>
      </c>
      <c r="H5" s="362"/>
      <c r="I5" s="131" t="s">
        <v>147</v>
      </c>
      <c r="K5" s="356" t="str">
        <f>E5</f>
        <v>out</v>
      </c>
      <c r="L5" s="362"/>
      <c r="M5" s="363" t="str">
        <f>E5</f>
        <v>out</v>
      </c>
      <c r="N5" s="364"/>
      <c r="O5" s="131" t="str">
        <f>I5</f>
        <v>2024 /2023</v>
      </c>
      <c r="Q5" s="356" t="str">
        <f>E5</f>
        <v>out</v>
      </c>
      <c r="R5" s="357"/>
      <c r="S5" s="131" t="str">
        <f>O5</f>
        <v>2024 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126334.52999999991</v>
      </c>
      <c r="F7" s="145">
        <v>141572.68999999992</v>
      </c>
      <c r="G7" s="243">
        <f>E7/E15</f>
        <v>0.44815736346908813</v>
      </c>
      <c r="H7" s="244">
        <f>F7/F15</f>
        <v>0.40441991112472148</v>
      </c>
      <c r="I7" s="164">
        <f t="shared" ref="I7:I18" si="0">(F7-E7)/E7</f>
        <v>0.12061753821382019</v>
      </c>
      <c r="J7" s="1"/>
      <c r="K7" s="17">
        <v>40260.319000000025</v>
      </c>
      <c r="L7" s="145">
        <v>45339.553000000029</v>
      </c>
      <c r="M7" s="243">
        <f>K7/K15</f>
        <v>0.45724059215344814</v>
      </c>
      <c r="N7" s="244">
        <f>L7/L15</f>
        <v>0.41220007330578756</v>
      </c>
      <c r="O7" s="164">
        <f t="shared" ref="O7:O18" si="1">(L7-K7)/K7</f>
        <v>0.12615980514213015</v>
      </c>
      <c r="P7" s="1"/>
      <c r="Q7" s="187">
        <f t="shared" ref="Q7:R18" si="2">(K7/E7)*10</f>
        <v>3.186802452187858</v>
      </c>
      <c r="R7" s="188">
        <f t="shared" si="2"/>
        <v>3.2025635028902859</v>
      </c>
      <c r="S7" s="55">
        <f>(R7-Q7)/Q7</f>
        <v>4.9457256729570432E-3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98985.939999999915</v>
      </c>
      <c r="F8" s="181">
        <v>111080.76999999992</v>
      </c>
      <c r="G8" s="245">
        <f>E8/E7</f>
        <v>0.78352244631772472</v>
      </c>
      <c r="H8" s="246">
        <f>F8/F7</f>
        <v>0.78462004218468961</v>
      </c>
      <c r="I8" s="206">
        <f t="shared" si="0"/>
        <v>0.1221873530725678</v>
      </c>
      <c r="K8" s="180">
        <v>37101.827000000019</v>
      </c>
      <c r="L8" s="181">
        <v>42110.50400000003</v>
      </c>
      <c r="M8" s="250">
        <f>K8/K7</f>
        <v>0.92154826194993622</v>
      </c>
      <c r="N8" s="246">
        <f>L8/L7</f>
        <v>0.9287807491176634</v>
      </c>
      <c r="O8" s="207">
        <f t="shared" si="1"/>
        <v>0.1349981228687204</v>
      </c>
      <c r="Q8" s="189">
        <f t="shared" si="2"/>
        <v>3.7481916118592244</v>
      </c>
      <c r="R8" s="190">
        <f t="shared" si="2"/>
        <v>3.790980563062361</v>
      </c>
      <c r="S8" s="182">
        <f t="shared" ref="S8:S18" si="3">(R8-Q8)/Q8</f>
        <v>1.1415892151231783E-2</v>
      </c>
    </row>
    <row r="9" spans="1:19" ht="24" customHeight="1" x14ac:dyDescent="0.25">
      <c r="A9" s="8"/>
      <c r="B9" t="s">
        <v>37</v>
      </c>
      <c r="E9" s="19">
        <v>15735.400000000001</v>
      </c>
      <c r="F9" s="140">
        <v>11741.640000000001</v>
      </c>
      <c r="G9" s="247">
        <f>E9/E7</f>
        <v>0.12455343760727976</v>
      </c>
      <c r="H9" s="215">
        <f>F9/F7</f>
        <v>8.2937182305429166E-2</v>
      </c>
      <c r="I9" s="182">
        <f t="shared" si="0"/>
        <v>-0.25380733886650481</v>
      </c>
      <c r="K9" s="19">
        <v>2279.4779999999992</v>
      </c>
      <c r="L9" s="140">
        <v>1678.9590000000003</v>
      </c>
      <c r="M9" s="247">
        <f>K9/K7</f>
        <v>5.6618478358306044E-2</v>
      </c>
      <c r="N9" s="215">
        <f>L9/L7</f>
        <v>3.7030779725596305E-2</v>
      </c>
      <c r="O9" s="182">
        <f t="shared" si="1"/>
        <v>-0.26344584154793294</v>
      </c>
      <c r="Q9" s="189">
        <f t="shared" si="2"/>
        <v>1.448630476505204</v>
      </c>
      <c r="R9" s="190">
        <f t="shared" si="2"/>
        <v>1.4299186485022535</v>
      </c>
      <c r="S9" s="182">
        <f t="shared" si="3"/>
        <v>-1.2916908974670014E-2</v>
      </c>
    </row>
    <row r="10" spans="1:19" ht="24" customHeight="1" thickBot="1" x14ac:dyDescent="0.3">
      <c r="A10" s="8"/>
      <c r="B10" t="s">
        <v>36</v>
      </c>
      <c r="E10" s="19">
        <v>11613.189999999999</v>
      </c>
      <c r="F10" s="140">
        <v>18750.28</v>
      </c>
      <c r="G10" s="247">
        <f>E10/E7</f>
        <v>9.1924116074995538E-2</v>
      </c>
      <c r="H10" s="215">
        <f>F10/F7</f>
        <v>0.13244277550988126</v>
      </c>
      <c r="I10" s="186">
        <f t="shared" si="0"/>
        <v>0.61456757359519654</v>
      </c>
      <c r="K10" s="19">
        <v>879.01400000000001</v>
      </c>
      <c r="L10" s="140">
        <v>1550.0900000000001</v>
      </c>
      <c r="M10" s="247">
        <f>K10/K7</f>
        <v>2.183325969175752E-2</v>
      </c>
      <c r="N10" s="215">
        <f>L10/L7</f>
        <v>3.418847115674032E-2</v>
      </c>
      <c r="O10" s="209">
        <f t="shared" si="1"/>
        <v>0.76344176543263265</v>
      </c>
      <c r="Q10" s="189">
        <f t="shared" si="2"/>
        <v>0.75691003074951857</v>
      </c>
      <c r="R10" s="190">
        <f t="shared" si="2"/>
        <v>0.82670232124533616</v>
      </c>
      <c r="S10" s="182">
        <f t="shared" si="3"/>
        <v>9.2206851092601905E-2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155563.16999999998</v>
      </c>
      <c r="F11" s="145">
        <v>208490.9099999998</v>
      </c>
      <c r="G11" s="243">
        <f>E11/E15</f>
        <v>0.55184263653091192</v>
      </c>
      <c r="H11" s="244">
        <f>F11/F15</f>
        <v>0.59558008887527858</v>
      </c>
      <c r="I11" s="164">
        <f t="shared" si="0"/>
        <v>0.34023310273247725</v>
      </c>
      <c r="J11" s="1"/>
      <c r="K11" s="17">
        <v>47790.304000000004</v>
      </c>
      <c r="L11" s="145">
        <v>64654.490999999987</v>
      </c>
      <c r="M11" s="243">
        <f>K11/K15</f>
        <v>0.54275940784655208</v>
      </c>
      <c r="N11" s="244">
        <f>L11/L15</f>
        <v>0.58779992669421244</v>
      </c>
      <c r="O11" s="164">
        <f t="shared" si="1"/>
        <v>0.35287883918880242</v>
      </c>
      <c r="Q11" s="191">
        <f t="shared" si="2"/>
        <v>3.0720834500865473</v>
      </c>
      <c r="R11" s="192">
        <f t="shared" si="2"/>
        <v>3.1010700178727242</v>
      </c>
      <c r="S11" s="57">
        <f t="shared" si="3"/>
        <v>9.4354753889775694E-3</v>
      </c>
    </row>
    <row r="12" spans="1:19" s="3" customFormat="1" ht="24" customHeight="1" x14ac:dyDescent="0.25">
      <c r="A12" s="46"/>
      <c r="B12" s="3" t="s">
        <v>33</v>
      </c>
      <c r="E12" s="31">
        <v>121310.84</v>
      </c>
      <c r="F12" s="141">
        <v>161849.4999999998</v>
      </c>
      <c r="G12" s="247">
        <f>E12/E11</f>
        <v>0.77981722794669206</v>
      </c>
      <c r="H12" s="215">
        <f>F12/F11</f>
        <v>0.77629043875342074</v>
      </c>
      <c r="I12" s="206">
        <f t="shared" si="0"/>
        <v>0.33417178547275578</v>
      </c>
      <c r="K12" s="31">
        <v>44045.114000000001</v>
      </c>
      <c r="L12" s="141">
        <v>60003.508999999984</v>
      </c>
      <c r="M12" s="247">
        <f>K12/K11</f>
        <v>0.92163284837024673</v>
      </c>
      <c r="N12" s="215">
        <f>L12/L11</f>
        <v>0.92806405358600685</v>
      </c>
      <c r="O12" s="206">
        <f t="shared" si="1"/>
        <v>0.36231930288567266</v>
      </c>
      <c r="Q12" s="189">
        <f t="shared" si="2"/>
        <v>3.6307649011415633</v>
      </c>
      <c r="R12" s="190">
        <f t="shared" si="2"/>
        <v>3.7073644960287218</v>
      </c>
      <c r="S12" s="182">
        <f t="shared" si="3"/>
        <v>2.1097371207668809E-2</v>
      </c>
    </row>
    <row r="13" spans="1:19" ht="24" customHeight="1" x14ac:dyDescent="0.25">
      <c r="A13" s="8"/>
      <c r="B13" s="3" t="s">
        <v>37</v>
      </c>
      <c r="D13" s="3"/>
      <c r="E13" s="19">
        <v>14282.249999999998</v>
      </c>
      <c r="F13" s="140">
        <v>14156.12</v>
      </c>
      <c r="G13" s="247">
        <f>E13/E11</f>
        <v>9.1809970187673604E-2</v>
      </c>
      <c r="H13" s="215">
        <f>F13/F11</f>
        <v>6.7898020110325266E-2</v>
      </c>
      <c r="I13" s="182">
        <f t="shared" si="0"/>
        <v>-8.8312415760820173E-3</v>
      </c>
      <c r="K13" s="19">
        <v>1907.8280000000004</v>
      </c>
      <c r="L13" s="140">
        <v>1876.9440000000004</v>
      </c>
      <c r="M13" s="247">
        <f>K13/K11</f>
        <v>3.9920817410996179E-2</v>
      </c>
      <c r="N13" s="215">
        <f>L13/L11</f>
        <v>2.9030373156908786E-2</v>
      </c>
      <c r="O13" s="182">
        <f t="shared" si="1"/>
        <v>-1.618804210861776E-2</v>
      </c>
      <c r="Q13" s="189">
        <f t="shared" si="2"/>
        <v>1.3358035323565969</v>
      </c>
      <c r="R13" s="190">
        <f t="shared" si="2"/>
        <v>1.3258887322232367</v>
      </c>
      <c r="S13" s="182">
        <f t="shared" si="3"/>
        <v>-7.4223490904150617E-3</v>
      </c>
    </row>
    <row r="14" spans="1:19" ht="24" customHeight="1" thickBot="1" x14ac:dyDescent="0.3">
      <c r="A14" s="8"/>
      <c r="B14" t="s">
        <v>36</v>
      </c>
      <c r="E14" s="19">
        <v>19970.079999999998</v>
      </c>
      <c r="F14" s="140">
        <v>32485.29</v>
      </c>
      <c r="G14" s="247">
        <f>E14/E11</f>
        <v>0.12837280186563441</v>
      </c>
      <c r="H14" s="215">
        <f>F14/F11</f>
        <v>0.15581154113625401</v>
      </c>
      <c r="I14" s="186">
        <f t="shared" si="0"/>
        <v>0.6266980402682415</v>
      </c>
      <c r="K14" s="19">
        <v>1837.3619999999994</v>
      </c>
      <c r="L14" s="140">
        <v>2774.0379999999996</v>
      </c>
      <c r="M14" s="247">
        <f>K14/K11</f>
        <v>3.8446334218756997E-2</v>
      </c>
      <c r="N14" s="215">
        <f>L14/L11</f>
        <v>4.2905573257084342E-2</v>
      </c>
      <c r="O14" s="209">
        <f t="shared" si="1"/>
        <v>0.50979393282325447</v>
      </c>
      <c r="Q14" s="189">
        <f t="shared" si="2"/>
        <v>0.92005740587919504</v>
      </c>
      <c r="R14" s="190">
        <f t="shared" si="2"/>
        <v>0.85393665871537527</v>
      </c>
      <c r="S14" s="182">
        <f t="shared" si="3"/>
        <v>-7.1865893085916344E-2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281897.6999999999</v>
      </c>
      <c r="F15" s="145">
        <v>350063.59999999969</v>
      </c>
      <c r="G15" s="243">
        <f>G7+G11</f>
        <v>1</v>
      </c>
      <c r="H15" s="244">
        <f>H7+H11</f>
        <v>1</v>
      </c>
      <c r="I15" s="164">
        <f t="shared" si="0"/>
        <v>0.24181077036102039</v>
      </c>
      <c r="J15" s="1"/>
      <c r="K15" s="17">
        <v>88050.623000000007</v>
      </c>
      <c r="L15" s="145">
        <v>109994.04400000001</v>
      </c>
      <c r="M15" s="243">
        <f>M7+M11</f>
        <v>1.0000000000000002</v>
      </c>
      <c r="N15" s="244">
        <f>N7+N11</f>
        <v>1</v>
      </c>
      <c r="O15" s="164">
        <f t="shared" si="1"/>
        <v>0.24921369380884451</v>
      </c>
      <c r="Q15" s="191">
        <f t="shared" si="2"/>
        <v>3.1234956156080749</v>
      </c>
      <c r="R15" s="192">
        <f t="shared" si="2"/>
        <v>3.1421160040632645</v>
      </c>
      <c r="S15" s="57">
        <f t="shared" si="3"/>
        <v>5.9613941387155357E-3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220296.77999999991</v>
      </c>
      <c r="F16" s="181">
        <f t="shared" ref="F16:F17" si="4">F8+F12</f>
        <v>272930.26999999973</v>
      </c>
      <c r="G16" s="245">
        <f>E16/E15</f>
        <v>0.78147774884293131</v>
      </c>
      <c r="H16" s="246">
        <f>F16/F15</f>
        <v>0.77965909623279872</v>
      </c>
      <c r="I16" s="207">
        <f t="shared" si="0"/>
        <v>0.23892083216105037</v>
      </c>
      <c r="J16" s="3"/>
      <c r="K16" s="180">
        <f t="shared" ref="K16:L18" si="5">K8+K12</f>
        <v>81146.941000000021</v>
      </c>
      <c r="L16" s="181">
        <f t="shared" si="5"/>
        <v>102114.01300000001</v>
      </c>
      <c r="M16" s="250">
        <f>K16/K15</f>
        <v>0.92159417202533611</v>
      </c>
      <c r="N16" s="246">
        <f>L16/L15</f>
        <v>0.92835947553669362</v>
      </c>
      <c r="O16" s="207">
        <f t="shared" si="1"/>
        <v>0.2583840098174493</v>
      </c>
      <c r="P16" s="3"/>
      <c r="Q16" s="189">
        <f t="shared" si="2"/>
        <v>3.6835282385879653</v>
      </c>
      <c r="R16" s="190">
        <f t="shared" si="2"/>
        <v>3.7413956685713208</v>
      </c>
      <c r="S16" s="182">
        <f t="shared" si="3"/>
        <v>1.5709783184813655E-2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30017.65</v>
      </c>
      <c r="F17" s="140">
        <f t="shared" si="4"/>
        <v>25897.760000000002</v>
      </c>
      <c r="G17" s="248">
        <f>E17/E15</f>
        <v>0.10648419621728028</v>
      </c>
      <c r="H17" s="215">
        <f>F17/F15</f>
        <v>7.3980156748659459E-2</v>
      </c>
      <c r="I17" s="182">
        <f t="shared" si="0"/>
        <v>-0.13724891855291801</v>
      </c>
      <c r="K17" s="19">
        <f t="shared" si="5"/>
        <v>4187.3059999999996</v>
      </c>
      <c r="L17" s="140">
        <f t="shared" si="5"/>
        <v>3555.9030000000007</v>
      </c>
      <c r="M17" s="247">
        <f>K17/K15</f>
        <v>4.755566579012166E-2</v>
      </c>
      <c r="N17" s="215">
        <f>L17/L15</f>
        <v>3.2328141330997887E-2</v>
      </c>
      <c r="O17" s="182">
        <f t="shared" si="1"/>
        <v>-0.15078979181363839</v>
      </c>
      <c r="Q17" s="189">
        <f t="shared" si="2"/>
        <v>1.3949479722763105</v>
      </c>
      <c r="R17" s="190">
        <f t="shared" si="2"/>
        <v>1.3730542718752512</v>
      </c>
      <c r="S17" s="182">
        <f t="shared" si="3"/>
        <v>-1.5694994247945057E-2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31583.269999999997</v>
      </c>
      <c r="F18" s="142">
        <f>F10+F14</f>
        <v>51235.57</v>
      </c>
      <c r="G18" s="249">
        <f>E18/E15</f>
        <v>0.11203805493978847</v>
      </c>
      <c r="H18" s="221">
        <f>F18/F15</f>
        <v>0.1463607470185419</v>
      </c>
      <c r="I18" s="208">
        <f t="shared" si="0"/>
        <v>0.62223765936839359</v>
      </c>
      <c r="K18" s="21">
        <f t="shared" si="5"/>
        <v>2716.3759999999993</v>
      </c>
      <c r="L18" s="142">
        <f t="shared" si="5"/>
        <v>4324.1279999999997</v>
      </c>
      <c r="M18" s="249">
        <f>K18/K15</f>
        <v>3.0850162184542399E-2</v>
      </c>
      <c r="N18" s="221">
        <f>L18/L15</f>
        <v>3.9312383132308504E-2</v>
      </c>
      <c r="O18" s="208">
        <f t="shared" si="1"/>
        <v>0.59187387902116673</v>
      </c>
      <c r="Q18" s="193">
        <f t="shared" si="2"/>
        <v>0.86006800435800335</v>
      </c>
      <c r="R18" s="194">
        <f t="shared" si="2"/>
        <v>0.84396992167745966</v>
      </c>
      <c r="S18" s="186">
        <f t="shared" si="3"/>
        <v>-1.8717220730191077E-2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2024-12-28T14:33:39Z</dcterms:modified>
</cp:coreProperties>
</file>